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Users\Korisnik\Documents\"/>
    </mc:Choice>
  </mc:AlternateContent>
  <bookViews>
    <workbookView xWindow="0" yWindow="0" windowWidth="21570" windowHeight="748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H66" i="37" s="1"/>
  <c r="D66" i="37"/>
  <c r="G66" i="37"/>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H78" i="37" s="1"/>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H127" i="37" s="1"/>
  <c r="B128" i="37"/>
  <c r="B129" i="37"/>
  <c r="C129" i="37"/>
  <c r="D129" i="37"/>
  <c r="B130" i="37"/>
  <c r="C130" i="37"/>
  <c r="H130" i="37" s="1"/>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H160" i="37" s="1"/>
  <c r="D160" i="37"/>
  <c r="G160" i="37"/>
  <c r="B161" i="37"/>
  <c r="B162" i="37"/>
  <c r="B163" i="37"/>
  <c r="C163" i="37"/>
  <c r="D163" i="37"/>
  <c r="G163" i="37"/>
  <c r="B164" i="37"/>
  <c r="C164" i="37"/>
  <c r="H164" i="37" s="1"/>
  <c r="D164" i="37"/>
  <c r="G164" i="37"/>
  <c r="B165" i="37"/>
  <c r="C165" i="37"/>
  <c r="D165" i="37"/>
  <c r="G165" i="37"/>
  <c r="B166" i="37"/>
  <c r="C166" i="37"/>
  <c r="D166" i="37"/>
  <c r="G166" i="37"/>
  <c r="B167" i="37"/>
  <c r="B168" i="37"/>
  <c r="C168" i="37"/>
  <c r="D168" i="37"/>
  <c r="H168" i="37" s="1"/>
  <c r="B169" i="37"/>
  <c r="C169" i="37"/>
  <c r="H169" i="37" s="1"/>
  <c r="D169" i="37"/>
  <c r="B170" i="37"/>
  <c r="C170" i="37"/>
  <c r="D170" i="37"/>
  <c r="B171" i="37"/>
  <c r="C171" i="37"/>
  <c r="H171" i="37" s="1"/>
  <c r="D171" i="37"/>
  <c r="B172" i="37"/>
  <c r="C172" i="37"/>
  <c r="D172" i="37"/>
  <c r="H172" i="37" s="1"/>
  <c r="B173" i="37"/>
  <c r="C173" i="37"/>
  <c r="D173" i="37"/>
  <c r="B174" i="37"/>
  <c r="C174" i="37"/>
  <c r="D174" i="37"/>
  <c r="H174" i="37" s="1"/>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H188" i="37" s="1"/>
  <c r="B189" i="37"/>
  <c r="C189" i="37"/>
  <c r="H189" i="37" s="1"/>
  <c r="D189" i="37"/>
  <c r="B190" i="37"/>
  <c r="C190" i="37"/>
  <c r="D190" i="37"/>
  <c r="B191" i="37"/>
  <c r="C191" i="37"/>
  <c r="H191" i="37" s="1"/>
  <c r="D191" i="37"/>
  <c r="B192" i="37"/>
  <c r="C192" i="37"/>
  <c r="D192" i="37"/>
  <c r="B193" i="37"/>
  <c r="C193" i="37"/>
  <c r="H193" i="37" s="1"/>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s="1"/>
  <c r="B210" i="37"/>
  <c r="C210" i="37"/>
  <c r="D210" i="37"/>
  <c r="B211" i="37"/>
  <c r="C211" i="37"/>
  <c r="D211" i="37"/>
  <c r="H211" i="37" s="1"/>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H287" i="37" s="1"/>
  <c r="D287" i="37"/>
  <c r="B288" i="37"/>
  <c r="C288" i="37"/>
  <c r="D288" i="37"/>
  <c r="H288" i="37" s="1"/>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H362" i="37" s="1"/>
  <c r="D362" i="37"/>
  <c r="B363" i="37"/>
  <c r="C363" i="37"/>
  <c r="D363" i="37"/>
  <c r="G363" i="37" s="1"/>
  <c r="B364" i="37"/>
  <c r="C364" i="37"/>
  <c r="H364" i="37" s="1"/>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H376" i="37" s="1"/>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G621" i="37"/>
  <c r="B622" i="37"/>
  <c r="C622" i="37"/>
  <c r="D622" i="37"/>
  <c r="G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H638" i="37" s="1"/>
  <c r="B639" i="37"/>
  <c r="C639" i="37"/>
  <c r="D639" i="37"/>
  <c r="B640" i="37"/>
  <c r="C640" i="37"/>
  <c r="D640" i="37"/>
  <c r="H640" i="37" s="1"/>
  <c r="B641" i="37"/>
  <c r="C641" i="37"/>
  <c r="D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H667" i="37" s="1"/>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H685" i="37" s="1"/>
  <c r="D685" i="37"/>
  <c r="G685" i="37"/>
  <c r="B686" i="37"/>
  <c r="C686" i="37"/>
  <c r="D686" i="37"/>
  <c r="G686" i="37"/>
  <c r="B687" i="37"/>
  <c r="C687" i="37"/>
  <c r="D687" i="37"/>
  <c r="G687" i="37"/>
  <c r="B688" i="37"/>
  <c r="C688" i="37"/>
  <c r="D688" i="37"/>
  <c r="G688" i="37"/>
  <c r="B689" i="37"/>
  <c r="C689" i="37"/>
  <c r="H689" i="37" s="1"/>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H785" i="37" s="1"/>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H999" i="37" s="1"/>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H1125" i="37" s="1"/>
  <c r="D1125" i="37"/>
  <c r="B1126" i="37"/>
  <c r="C1126" i="37"/>
  <c r="D1126" i="37"/>
  <c r="B1127" i="37"/>
  <c r="C1127" i="37"/>
  <c r="D1127" i="37"/>
  <c r="B1128" i="37"/>
  <c r="C1128" i="37"/>
  <c r="D1128" i="37"/>
  <c r="B1129" i="37"/>
  <c r="C1129" i="37"/>
  <c r="G1129" i="37" s="1"/>
  <c r="D1129" i="37"/>
  <c r="B1130" i="37"/>
  <c r="C1130" i="37"/>
  <c r="D1130" i="37"/>
  <c r="B1131" i="37"/>
  <c r="C1131" i="37"/>
  <c r="G1131" i="37" s="1"/>
  <c r="D1131" i="37"/>
  <c r="B1132" i="37"/>
  <c r="C1132" i="37"/>
  <c r="D1132" i="37"/>
  <c r="H1132" i="37" s="1"/>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H1146" i="37" s="1"/>
  <c r="D1146" i="37"/>
  <c r="G1146" i="37"/>
  <c r="B1147" i="37"/>
  <c r="C1147" i="37"/>
  <c r="D1147" i="37"/>
  <c r="G1147" i="37"/>
  <c r="B1148" i="37"/>
  <c r="C1148" i="37"/>
  <c r="D1148" i="37"/>
  <c r="G1148" i="37"/>
  <c r="B1149" i="37"/>
  <c r="C1149" i="37"/>
  <c r="D1149" i="37"/>
  <c r="G1149" i="37"/>
  <c r="B1150" i="37"/>
  <c r="C1150" i="37"/>
  <c r="H1150" i="37" s="1"/>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H1262" i="37" s="1"/>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H1398" i="37" s="1"/>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s="1"/>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s="1"/>
  <c r="B1478" i="37"/>
  <c r="C1478" i="37"/>
  <c r="B1479" i="37"/>
  <c r="G1479" i="37" s="1"/>
  <c r="C1479" i="37"/>
  <c r="B1480" i="37"/>
  <c r="B1481" i="37"/>
  <c r="C1481" i="37"/>
  <c r="G1481" i="37" s="1"/>
  <c r="B1482" i="37"/>
  <c r="C1482" i="37"/>
  <c r="B1483" i="37"/>
  <c r="G1483" i="37" s="1"/>
  <c r="C1483" i="37"/>
  <c r="B1484" i="37"/>
  <c r="C1484" i="37"/>
  <c r="H1484" i="37" s="1"/>
  <c r="B1485" i="37"/>
  <c r="C1485" i="37"/>
  <c r="G1485" i="37"/>
  <c r="B1486" i="37"/>
  <c r="B1487" i="37"/>
  <c r="C1487" i="37"/>
  <c r="B1488" i="37"/>
  <c r="B1489" i="37"/>
  <c r="C1489" i="37"/>
  <c r="G1489" i="37"/>
  <c r="B1490" i="37"/>
  <c r="C1490" i="37"/>
  <c r="G1490" i="37" s="1"/>
  <c r="B1491" i="37"/>
  <c r="C1491" i="37"/>
  <c r="B1492" i="37"/>
  <c r="C1492" i="37"/>
  <c r="H1492" i="37" s="1"/>
  <c r="B1493" i="37"/>
  <c r="C1493" i="37"/>
  <c r="G1493" i="37" s="1"/>
  <c r="B1494" i="37"/>
  <c r="C1494" i="37"/>
  <c r="B1495" i="37"/>
  <c r="C1495" i="37"/>
  <c r="H1495" i="37" s="1"/>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1" i="37"/>
  <c r="H1489" i="37"/>
  <c r="H1487" i="37"/>
  <c r="H1485" i="37"/>
  <c r="H1483" i="37"/>
  <c r="H1479" i="37"/>
  <c r="H1475" i="37"/>
  <c r="H1473" i="37"/>
  <c r="H1467" i="37"/>
  <c r="H1465" i="37"/>
  <c r="H1447" i="37"/>
  <c r="H1445" i="37"/>
  <c r="H1444" i="37"/>
  <c r="H1443" i="37"/>
  <c r="H1440" i="37"/>
  <c r="H1439" i="37"/>
  <c r="H1438" i="37"/>
  <c r="H1437" i="37"/>
  <c r="H1436" i="37"/>
  <c r="H1435" i="37"/>
  <c r="H1434" i="37"/>
  <c r="H1432" i="37"/>
  <c r="I1432" i="37" s="1"/>
  <c r="H1431" i="37"/>
  <c r="H1430" i="37"/>
  <c r="I1430" i="37"/>
  <c r="H1429" i="37"/>
  <c r="H1428" i="37"/>
  <c r="I1428" i="37" s="1"/>
  <c r="H1427" i="37"/>
  <c r="H1422" i="37"/>
  <c r="H1421" i="37"/>
  <c r="H1420" i="37"/>
  <c r="H1419" i="37"/>
  <c r="H1418" i="37"/>
  <c r="H1417" i="37"/>
  <c r="H1416" i="37"/>
  <c r="H1415" i="37"/>
  <c r="H1414" i="37"/>
  <c r="H1413" i="37"/>
  <c r="H1410" i="37"/>
  <c r="H1409" i="37"/>
  <c r="H1407" i="37"/>
  <c r="H1406" i="37"/>
  <c r="H1405" i="37"/>
  <c r="H1403" i="37"/>
  <c r="H1402" i="37"/>
  <c r="H1401" i="37"/>
  <c r="H1399"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1" i="37"/>
  <c r="H1260" i="37"/>
  <c r="H1259" i="37"/>
  <c r="H1258" i="37"/>
  <c r="H1257" i="37"/>
  <c r="H1256" i="37"/>
  <c r="H1255"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5"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5" i="37"/>
  <c r="H1144" i="37"/>
  <c r="H1142" i="37"/>
  <c r="H1137" i="37"/>
  <c r="H1136" i="37"/>
  <c r="H1135" i="37"/>
  <c r="H1131" i="37"/>
  <c r="H1130" i="37"/>
  <c r="H1128" i="37"/>
  <c r="H1127" i="37"/>
  <c r="H1126"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8" i="37"/>
  <c r="H997" i="37"/>
  <c r="H995" i="37"/>
  <c r="H994" i="37"/>
  <c r="H993"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8" i="37"/>
  <c r="H687" i="37"/>
  <c r="H686" i="37"/>
  <c r="H684" i="37"/>
  <c r="H683" i="37"/>
  <c r="H682" i="37"/>
  <c r="H681" i="37"/>
  <c r="H680" i="37"/>
  <c r="H679" i="37"/>
  <c r="H678" i="37"/>
  <c r="H677" i="37"/>
  <c r="H676" i="37"/>
  <c r="H675" i="37"/>
  <c r="H674" i="37"/>
  <c r="H673" i="37"/>
  <c r="H672" i="37"/>
  <c r="H671" i="37"/>
  <c r="H670" i="37"/>
  <c r="H669" i="37"/>
  <c r="H668"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6" i="37"/>
  <c r="H365"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2" i="37"/>
  <c r="H190" i="37"/>
  <c r="H187" i="37"/>
  <c r="H185" i="37"/>
  <c r="H184" i="37"/>
  <c r="H183" i="37"/>
  <c r="H182" i="37"/>
  <c r="H181" i="37"/>
  <c r="H180" i="37"/>
  <c r="H179" i="37"/>
  <c r="H178" i="37"/>
  <c r="H177" i="37"/>
  <c r="H176" i="37"/>
  <c r="H173" i="37"/>
  <c r="H170" i="37"/>
  <c r="H166" i="37"/>
  <c r="H165" i="37"/>
  <c r="H163" i="37"/>
  <c r="H159" i="37"/>
  <c r="H158" i="37"/>
  <c r="H156" i="37"/>
  <c r="H155" i="37"/>
  <c r="H154" i="37"/>
  <c r="H153" i="37"/>
  <c r="H152" i="37"/>
  <c r="H148" i="37"/>
  <c r="H147" i="37"/>
  <c r="H146" i="37"/>
  <c r="H145" i="37"/>
  <c r="H144" i="37"/>
  <c r="H143" i="37"/>
  <c r="H142" i="37"/>
  <c r="H141" i="37"/>
  <c r="H140" i="37"/>
  <c r="H139" i="37"/>
  <c r="H136" i="37"/>
  <c r="H135" i="37"/>
  <c r="H134"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s="1"/>
  <c r="B28" i="3" s="1"/>
  <c r="G29" i="3"/>
  <c r="H29" i="3"/>
  <c r="E29" i="3"/>
  <c r="G31" i="3"/>
  <c r="H31" i="3"/>
  <c r="G32" i="3"/>
  <c r="H32" i="3"/>
  <c r="G33" i="3"/>
  <c r="H33" i="3"/>
  <c r="G34" i="3"/>
  <c r="H34" i="3"/>
  <c r="E34" i="3" s="1"/>
  <c r="B34" i="3" s="1"/>
  <c r="G35" i="3"/>
  <c r="H35" i="3"/>
  <c r="G36" i="3"/>
  <c r="H36" i="3"/>
  <c r="G37" i="3"/>
  <c r="H37" i="3"/>
  <c r="E37" i="3" s="1"/>
  <c r="B37" i="3" s="1"/>
  <c r="G38" i="3"/>
  <c r="H38" i="3"/>
  <c r="E38" i="3"/>
  <c r="G39" i="3"/>
  <c r="H39" i="3"/>
  <c r="G40" i="3"/>
  <c r="H40" i="3"/>
  <c r="G41" i="3"/>
  <c r="H41" i="3"/>
  <c r="E41" i="3" s="1"/>
  <c r="B41" i="3" s="1"/>
  <c r="G42" i="3"/>
  <c r="H42" i="3"/>
  <c r="E42" i="3"/>
  <c r="G43" i="3"/>
  <c r="H43" i="3"/>
  <c r="G44" i="3"/>
  <c r="H44" i="3"/>
  <c r="G45" i="3"/>
  <c r="H45" i="3"/>
  <c r="E45" i="3" s="1"/>
  <c r="B45" i="3" s="1"/>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s="1"/>
  <c r="B66" i="3" s="1"/>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4" i="3"/>
  <c r="E164" i="3" s="1"/>
  <c r="G212" i="3"/>
  <c r="H212" i="3"/>
  <c r="G260" i="3"/>
  <c r="H260" i="3"/>
  <c r="E260" i="3" s="1"/>
  <c r="G263" i="3"/>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s="1"/>
  <c r="B204" i="3" s="1"/>
  <c r="L203" i="3"/>
  <c r="M203" i="3"/>
  <c r="L202" i="3"/>
  <c r="M202" i="3"/>
  <c r="L201" i="3"/>
  <c r="M201" i="3"/>
  <c r="L200" i="3"/>
  <c r="M200" i="3"/>
  <c r="F200" i="3"/>
  <c r="B200" i="3" s="1"/>
  <c r="L199" i="3"/>
  <c r="M199" i="3"/>
  <c r="B164" i="3"/>
  <c r="B154" i="3"/>
  <c r="B150" i="3"/>
  <c r="B146" i="3"/>
  <c r="B142" i="3"/>
  <c r="B138" i="3"/>
  <c r="B134" i="3"/>
  <c r="B130" i="3"/>
  <c r="B126" i="3"/>
  <c r="B122" i="3"/>
  <c r="B118" i="3"/>
  <c r="B114" i="3"/>
  <c r="B110" i="3"/>
  <c r="B106" i="3"/>
  <c r="B102" i="3"/>
  <c r="B98" i="3"/>
  <c r="B94" i="3"/>
  <c r="B90" i="3"/>
  <c r="B86" i="3"/>
  <c r="B82" i="3"/>
  <c r="B78" i="3"/>
  <c r="B74" i="3"/>
  <c r="B70" i="3"/>
  <c r="B62" i="3"/>
  <c r="B58" i="3"/>
  <c r="B54" i="3"/>
  <c r="B50" i="3"/>
  <c r="B46" i="3"/>
  <c r="B42" i="3"/>
  <c r="B38" i="3"/>
  <c r="B29" i="3"/>
  <c r="L7" i="3"/>
  <c r="F7" i="3" s="1"/>
  <c r="F4" i="3" s="1"/>
  <c r="F261" i="3"/>
  <c r="F297" i="3"/>
  <c r="F292"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34" i="1"/>
  <c r="C124" i="37" s="1"/>
  <c r="D142" i="1"/>
  <c r="D141" i="1" s="1"/>
  <c r="D148" i="1"/>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F201" i="3" l="1"/>
  <c r="B201" i="3" s="1"/>
  <c r="G1444" i="37"/>
  <c r="I1444" i="37" s="1"/>
  <c r="E30" i="3"/>
  <c r="B30" i="3" s="1"/>
  <c r="H1224" i="37"/>
  <c r="H1266" i="37"/>
  <c r="H1252" i="37"/>
  <c r="H1254" i="37"/>
  <c r="H1228" i="37"/>
  <c r="H1025" i="37"/>
  <c r="H991" i="37"/>
  <c r="E285" i="3"/>
  <c r="B285" i="3" s="1"/>
  <c r="G1557" i="37"/>
  <c r="G1496" i="37"/>
  <c r="G1495" i="37"/>
  <c r="G1487" i="37"/>
  <c r="H1408" i="37"/>
  <c r="F421" i="1"/>
  <c r="F386" i="1"/>
  <c r="H367" i="37"/>
  <c r="F420" i="1"/>
  <c r="F196" i="1"/>
  <c r="F138" i="1"/>
  <c r="F122" i="36"/>
  <c r="F236" i="27"/>
  <c r="H1133" i="37"/>
  <c r="H1129" i="37"/>
  <c r="D151" i="27"/>
  <c r="F151" i="27" s="1"/>
  <c r="F154" i="27"/>
  <c r="G1056" i="37"/>
  <c r="D75" i="27"/>
  <c r="C1040" i="37" s="1"/>
  <c r="F76" i="27"/>
  <c r="F58" i="27"/>
  <c r="D18" i="27"/>
  <c r="C983" i="37" s="1"/>
  <c r="E33" i="3"/>
  <c r="B33" i="3" s="1"/>
  <c r="F218" i="1"/>
  <c r="D204" i="1"/>
  <c r="C194" i="37" s="1"/>
  <c r="F177" i="1"/>
  <c r="F167" i="1"/>
  <c r="D160" i="1"/>
  <c r="B7" i="1"/>
  <c r="G166" i="3"/>
  <c r="E166" i="3" s="1"/>
  <c r="B166" i="3" s="1"/>
  <c r="G162" i="3"/>
  <c r="E162" i="3" s="1"/>
  <c r="B162" i="3" s="1"/>
  <c r="U6" i="3"/>
  <c r="J7" i="3" s="1"/>
  <c r="H328" i="37"/>
  <c r="H304" i="37"/>
  <c r="H76" i="37"/>
  <c r="D13" i="1"/>
  <c r="C3" i="37" s="1"/>
  <c r="H19" i="37"/>
  <c r="G223" i="37"/>
  <c r="H1295" i="37"/>
  <c r="I7" i="3"/>
  <c r="G5" i="3"/>
  <c r="E5" i="3" s="1"/>
  <c r="B5" i="3" s="1"/>
  <c r="H1477" i="37"/>
  <c r="H1481" i="37"/>
  <c r="H1493" i="37"/>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I1431" i="37"/>
  <c r="I1429" i="37"/>
  <c r="I1427" i="37"/>
  <c r="G1389" i="37"/>
  <c r="G1362" i="37"/>
  <c r="G1360" i="37"/>
  <c r="G1358" i="37"/>
  <c r="G1334" i="37"/>
  <c r="G1330" i="37"/>
  <c r="G1328" i="37"/>
  <c r="G1326" i="37"/>
  <c r="G1315" i="37"/>
  <c r="G1313" i="37"/>
  <c r="G1311" i="37"/>
  <c r="G1294" i="37"/>
  <c r="G1290" i="37"/>
  <c r="G1210" i="37"/>
  <c r="G1127" i="37"/>
  <c r="G1125" i="37"/>
  <c r="G1123" i="37"/>
  <c r="G1121" i="37"/>
  <c r="G1115" i="37"/>
  <c r="G1113" i="37"/>
  <c r="G1094" i="37"/>
  <c r="G1092" i="37"/>
  <c r="G1090" i="37"/>
  <c r="G1086" i="37"/>
  <c r="G1084" i="37"/>
  <c r="G1082" i="37"/>
  <c r="G1080" i="37"/>
  <c r="G1078" i="37"/>
  <c r="G1032" i="37"/>
  <c r="G1030" i="37"/>
  <c r="G1028" i="37"/>
  <c r="G1010" i="37"/>
  <c r="G1008" i="37"/>
  <c r="G989" i="37"/>
  <c r="G987" i="37"/>
  <c r="G985" i="37"/>
  <c r="G981" i="37"/>
  <c r="G641" i="37"/>
  <c r="G639" i="37"/>
  <c r="G629" i="37"/>
  <c r="G625" i="37"/>
  <c r="G619" i="37"/>
  <c r="G615" i="37"/>
  <c r="G613" i="37"/>
  <c r="G611" i="37"/>
  <c r="G609" i="37"/>
  <c r="G601" i="37"/>
  <c r="G599" i="37"/>
  <c r="G597"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E314" i="1"/>
  <c r="D303" i="37" s="1"/>
  <c r="E141" i="1"/>
  <c r="D131" i="37" s="1"/>
  <c r="E257" i="1"/>
  <c r="D247" i="37" s="1"/>
  <c r="E532" i="1"/>
  <c r="D520" i="37" s="1"/>
  <c r="D647" i="1"/>
  <c r="C635" i="37" s="1"/>
  <c r="D347" i="1"/>
  <c r="C336" i="37" s="1"/>
  <c r="H64" i="37"/>
  <c r="H50" i="37"/>
  <c r="G179" i="3"/>
  <c r="E179" i="3" s="1"/>
  <c r="B179" i="3" s="1"/>
  <c r="G481" i="37"/>
  <c r="D462" i="1"/>
  <c r="H162" i="37"/>
  <c r="D628" i="1"/>
  <c r="G541" i="37"/>
  <c r="F51" i="27"/>
  <c r="E92" i="27"/>
  <c r="D1058" i="3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H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11" i="37"/>
  <c r="G1209"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640" i="37"/>
  <c r="G638" i="37"/>
  <c r="G628" i="37"/>
  <c r="G624" i="37"/>
  <c r="G618" i="37"/>
  <c r="G614" i="37"/>
  <c r="G612" i="37"/>
  <c r="G610" i="37"/>
  <c r="G602" i="37"/>
  <c r="G600" i="37"/>
  <c r="G598"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E134" i="1"/>
  <c r="D124" i="37" s="1"/>
  <c r="E56" i="1"/>
  <c r="D46" i="37" s="1"/>
  <c r="E487" i="1"/>
  <c r="D475" i="37" s="1"/>
  <c r="E399" i="1"/>
  <c r="D388" i="37" s="1"/>
  <c r="E268" i="1"/>
  <c r="D258" i="37" s="1"/>
  <c r="E232" i="1"/>
  <c r="D222" i="37" s="1"/>
  <c r="E223" i="1"/>
  <c r="D213" i="37" s="1"/>
  <c r="H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124" i="37"/>
  <c r="G33" i="37"/>
  <c r="G4" i="37"/>
  <c r="G112" i="37"/>
  <c r="G70" i="37"/>
  <c r="G64" i="37"/>
  <c r="G58" i="37"/>
  <c r="G50" i="37"/>
  <c r="G19" i="37"/>
  <c r="F18" i="27" l="1"/>
  <c r="D47" i="30"/>
  <c r="G291" i="3" s="1"/>
  <c r="E291" i="3" s="1"/>
  <c r="B291" i="3" s="1"/>
  <c r="F647" i="1"/>
  <c r="F160" i="1"/>
  <c r="D137" i="37"/>
  <c r="F147" i="1"/>
  <c r="F134" i="1"/>
  <c r="F116" i="1"/>
  <c r="G106" i="37"/>
  <c r="F85" i="1"/>
  <c r="G282" i="3"/>
  <c r="G194" i="37"/>
  <c r="F204" i="1"/>
  <c r="G132" i="37"/>
  <c r="I1448" i="37"/>
  <c r="I1451" i="37"/>
  <c r="I1455" i="37"/>
  <c r="I1461" i="37"/>
  <c r="I1464" i="37"/>
  <c r="E24" i="3"/>
  <c r="G1049" i="37"/>
  <c r="H635" i="37"/>
  <c r="D1287" i="37"/>
  <c r="K47" i="42"/>
  <c r="E163" i="3"/>
  <c r="B163" i="3" s="1"/>
  <c r="H1104" i="37"/>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C222" i="37"/>
  <c r="F232" i="1"/>
  <c r="C1457" i="37"/>
  <c r="J54" i="42"/>
  <c r="G585" i="37"/>
  <c r="H585" i="37"/>
  <c r="G1168" i="37"/>
  <c r="H1168" i="37"/>
  <c r="E74" i="27"/>
  <c r="G616" i="37"/>
  <c r="H616" i="37"/>
  <c r="H150" i="37" l="1"/>
  <c r="G137" i="37"/>
  <c r="H137" i="37"/>
  <c r="G295" i="3"/>
  <c r="E295" i="3" s="1"/>
  <c r="B295" i="3" s="1"/>
  <c r="G1116" i="37"/>
  <c r="H1371" i="37"/>
  <c r="G1371" i="37"/>
  <c r="H1317" i="37"/>
  <c r="G1317" i="37"/>
  <c r="H128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<sst xmlns="http://schemas.openxmlformats.org/spreadsheetml/2006/main" count="4758" uniqueCount="4301">
  <si>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</si>
  <si>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</si>
  <si>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</si>
  <si>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</si>
  <si>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</si>
  <si>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</si>
  <si>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</si>
  <si>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</si>
  <si>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</si>
  <si>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</si>
  <si>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</si>
  <si>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</si>
  <si>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</si>
  <si>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</si>
  <si>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</si>
  <si>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</si>
  <si>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</si>
  <si>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</si>
  <si>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</si>
  <si>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</si>
  <si>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</si>
  <si>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</si>
  <si>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</si>
  <si>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</si>
  <si>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</si>
  <si>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</si>
  <si>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</si>
  <si>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</si>
  <si>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</si>
  <si>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</si>
  <si>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</si>
  <si>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</si>
  <si>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</si>
  <si>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</si>
  <si>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</si>
  <si>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</si>
  <si>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</si>
  <si>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</si>
  <si>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</si>
  <si>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</si>
  <si>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</si>
  <si>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</si>
  <si>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</si>
  <si>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</si>
  <si>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</si>
  <si>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</si>
  <si>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</si>
  <si>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</si>
  <si>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</si>
  <si>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</si>
  <si>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</si>
  <si>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</si>
  <si>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</si>
  <si>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</si>
  <si>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</si>
  <si>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</si>
  <si>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</si>
  <si>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</si>
  <si>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</si>
  <si>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</si>
  <si>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</si>
  <si>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</si>
  <si>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</si>
  <si>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</si>
  <si>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</si>
  <si>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</si>
  <si>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</si>
  <si>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</si>
  <si>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</si>
  <si>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</si>
  <si>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</si>
  <si>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</si>
  <si>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</si>
  <si>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</si>
  <si>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</si>
  <si>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</si>
  <si>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</si>
  <si>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</si>
  <si>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</si>
  <si>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</si>
  <si>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</si>
  <si>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</si>
  <si>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</si>
  <si>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</si>
  <si>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</si>
  <si>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</si>
  <si>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</si>
  <si>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</si>
  <si>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</si>
  <si>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</si>
  <si>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</si>
  <si>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</si>
  <si>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</si>
  <si>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</si>
  <si>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</si>
  <si>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</si>
  <si>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</si>
  <si>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</si>
  <si>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</si>
  <si>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</si>
  <si>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</si>
  <si>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</si>
  <si>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</si>
  <si>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</si>
  <si>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</si>
  <si>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</si>
  <si>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</si>
  <si>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</si>
  <si>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</si>
  <si>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</si>
  <si>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</si>
  <si>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</si>
  <si>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</si>
  <si>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</si>
  <si>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</si>
  <si>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</si>
  <si>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</si>
  <si>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</si>
  <si>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</si>
  <si>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</si>
  <si>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</si>
  <si>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</si>
  <si>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</si>
  <si>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</si>
  <si>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</si>
  <si>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</si>
  <si>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</si>
  <si>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</si>
  <si>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</si>
  <si>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</si>
  <si>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</si>
  <si>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</si>
  <si>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</si>
  <si>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</si>
  <si>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</si>
  <si>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</si>
  <si>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</si>
  <si>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</si>
  <si>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</si>
  <si>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</si>
  <si>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</si>
  <si>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</si>
  <si>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</si>
  <si>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</si>
  <si>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</si>
  <si>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</si>
  <si>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</si>
  <si>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</si>
  <si>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</si>
  <si>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</si>
  <si>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</si>
  <si>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</si>
  <si>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</si>
  <si>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</si>
  <si>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</si>
  <si>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</si>
  <si>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</si>
  <si>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</si>
  <si>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</si>
  <si>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</si>
  <si>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</si>
  <si>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</si>
  <si>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</si>
  <si>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</si>
  <si>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</si>
  <si>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</si>
  <si>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</si>
  <si>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</si>
  <si>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</si>
  <si>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</si>
  <si>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</si>
  <si>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</si>
  <si>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</si>
  <si>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</si>
  <si>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</si>
  <si>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</si>
  <si>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</si>
  <si>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</si>
  <si>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</si>
  <si>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</si>
  <si>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</si>
  <si>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</si>
  <si>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</si>
  <si>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</si>
  <si>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</si>
  <si>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</si>
  <si>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</si>
  <si>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</si>
  <si>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</si>
  <si>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</si>
  <si>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</si>
  <si>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</si>
  <si>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</si>
  <si>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</si>
  <si>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</si>
  <si>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</si>
  <si>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</si>
  <si>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</si>
  <si>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</si>
  <si>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</si>
  <si>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</si>
  <si>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</si>
  <si>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</si>
  <si>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</si>
  <si>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</si>
  <si>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</si>
  <si>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</si>
  <si>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</si>
  <si>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</si>
  <si>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</si>
  <si>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</si>
  <si>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</si>
  <si>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</si>
  <si>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</si>
  <si>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</si>
  <si>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</si>
  <si>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</si>
  <si>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</si>
  <si>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</si>
  <si>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</si>
  <si>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</si>
  <si>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</si>
  <si>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</si>
  <si>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</si>
  <si>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</si>
  <si>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</si>
  <si>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</si>
  <si>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</si>
  <si>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</si>
  <si>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</si>
  <si>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</si>
  <si>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</si>
  <si>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</si>
  <si>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</si>
  <si>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</si>
  <si>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</si>
  <si>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</si>
  <si>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</si>
  <si>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</si>
  <si>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</si>
  <si>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</si>
  <si>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</si>
  <si>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</si>
  <si>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</si>
  <si>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</si>
  <si>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</si>
  <si>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</si>
  <si>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</si>
  <si>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</si>
  <si>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</si>
  <si>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</si>
  <si>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</si>
  <si>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</si>
  <si>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</si>
  <si>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</si>
  <si>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</si>
  <si>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</si>
  <si>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</si>
  <si>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</si>
  <si>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</si>
  <si>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</si>
  <si>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</si>
  <si>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</si>
  <si>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</si>
  <si>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</si>
  <si>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</si>
  <si>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</si>
  <si>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</si>
  <si>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</si>
  <si>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</si>
  <si>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</si>
  <si>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</si>
  <si>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</si>
  <si>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</si>
  <si>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</si>
  <si>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</si>
  <si>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</si>
  <si>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</si>
  <si>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</si>
  <si>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</si>
  <si>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</si>
  <si>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</si>
  <si>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</si>
  <si>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</si>
  <si>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</si>
  <si>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</si>
  <si>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</si>
  <si>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</si>
  <si>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</si>
  <si>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</si>
  <si>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</si>
  <si>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</si>
  <si>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</si>
  <si>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</si>
  <si>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</si>
  <si>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</si>
  <si>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</si>
  <si>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</si>
  <si>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</si>
  <si>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</si>
  <si>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</si>
  <si>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</si>
  <si>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</si>
  <si>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</si>
  <si>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</si>
  <si>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</si>
  <si>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</si>
  <si>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</si>
  <si>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</si>
  <si>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</si>
  <si>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</si>
  <si>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</si>
  <si>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</si>
  <si>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</si>
  <si>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</si>
  <si>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</si>
  <si>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</si>
  <si>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</si>
  <si>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</si>
  <si>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</si>
  <si>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</si>
  <si>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</si>
  <si>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</si>
  <si>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</si>
  <si>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</si>
  <si>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</si>
  <si>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</si>
  <si>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</si>
  <si>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</si>
  <si>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</si>
  <si>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</si>
  <si>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</si>
  <si>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</si>
  <si>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</si>
  <si>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</si>
  <si>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</si>
  <si>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</si>
  <si>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</si>
  <si>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</si>
  <si>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</si>
  <si>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</si>
  <si>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</si>
  <si>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</si>
  <si>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</si>
  <si>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</si>
  <si>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</si>
  <si>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</si>
  <si>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</si>
  <si>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</si>
  <si>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</si>
  <si>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</si>
  <si>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</si>
  <si>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</si>
  <si>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</si>
  <si>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</si>
  <si>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</si>
  <si>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</si>
  <si>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</si>
  <si>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</si>
  <si>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</si>
  <si>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</si>
  <si>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</si>
  <si>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</si>
  <si>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</si>
  <si>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</si>
  <si>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</si>
  <si>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</si>
  <si>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</si>
  <si>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</si>
  <si>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</si>
  <si>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</si>
  <si>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</si>
  <si>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</si>
  <si>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</si>
  <si>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</si>
  <si>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</si>
  <si>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</si>
  <si>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</si>
  <si>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</si>
  <si>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</si>
  <si>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</si>
  <si>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</si>
  <si>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</si>
  <si>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</si>
  <si>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</si>
  <si>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</si>
  <si>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</si>
  <si>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</si>
  <si>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</si>
  <si>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</si>
  <si>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</si>
  <si>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</si>
  <si>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</si>
  <si>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</si>
  <si>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</si>
  <si>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</si>
  <si>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</si>
  <si>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</si>
  <si>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</si>
  <si>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</si>
  <si>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</si>
  <si>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</si>
  <si>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</si>
  <si>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</si>
  <si>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</si>
  <si>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</si>
  <si>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</si>
  <si>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</si>
  <si>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</si>
  <si>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</si>
  <si>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</si>
  <si>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</si>
  <si>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</si>
  <si>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</si>
  <si>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</si>
  <si>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</si>
  <si>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</si>
  <si>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</si>
  <si>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</si>
  <si>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</si>
  <si>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</si>
  <si>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</si>
  <si>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</si>
  <si>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</si>
  <si>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</si>
  <si>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</si>
  <si>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</si>
  <si>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</si>
  <si>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</si>
  <si>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</si>
  <si>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</si>
  <si>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</si>
  <si>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</si>
  <si>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</si>
  <si>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</si>
  <si>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</si>
  <si>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</si>
  <si>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</si>
  <si>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</si>
  <si>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</si>
  <si>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</si>
  <si>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</si>
  <si>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</si>
  <si>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</si>
  <si>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</si>
  <si>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</si>
  <si>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</si>
  <si>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</si>
  <si>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</si>
  <si>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</si>
  <si>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</si>
  <si>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</si>
  <si>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</si>
  <si>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</si>
  <si>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</si>
  <si>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</si>
  <si>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</si>
  <si>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</si>
  <si>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</si>
  <si>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</si>
  <si>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</si>
  <si>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</si>
  <si>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</si>
  <si>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</si>
  <si>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</si>
  <si>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</si>
  <si>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</si>
  <si>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</si>
  <si>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</si>
  <si>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</si>
  <si>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</si>
  <si>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</si>
  <si>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</si>
  <si>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</si>
  <si>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</si>
  <si>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</si>
  <si>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</si>
  <si>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</si>
  <si>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</si>
  <si>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</si>
  <si>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</si>
  <si>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</si>
  <si>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</si>
  <si>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</si>
  <si>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</si>
  <si>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</si>
  <si>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</si>
  <si>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</si>
  <si>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</si>
  <si>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</si>
  <si>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</si>
  <si>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</si>
  <si>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</si>
  <si>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</si>
  <si>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</si>
  <si>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</si>
  <si>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</si>
  <si>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</si>
  <si>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</si>
  <si>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</si>
  <si>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</si>
  <si>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</si>
  <si>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</si>
  <si>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</si>
  <si>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</si>
  <si>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</si>
  <si>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</si>
  <si>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</si>
  <si>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</si>
  <si>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</si>
  <si>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</si>
  <si>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</si>
  <si>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</si>
  <si>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</si>
  <si>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</si>
  <si>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</si>
  <si>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</si>
  <si>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</si>
  <si>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</si>
  <si>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</si>
  <si>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</si>
  <si>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</si>
  <si>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</si>
  <si>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</si>
  <si>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</si>
  <si>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</si>
  <si>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</si>
  <si>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</si>
  <si>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</si>
  <si>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</si>
  <si>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</si>
  <si>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</si>
  <si>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</si>
  <si>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</si>
  <si>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</si>
  <si>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</si>
  <si>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</si>
  <si>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</si>
  <si>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</si>
  <si>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</si>
  <si>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</si>
  <si>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</si>
  <si>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</si>
  <si>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</si>
  <si>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</si>
  <si>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</si>
  <si>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</si>
  <si>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</si>
  <si>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</si>
  <si>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</si>
  <si>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</si>
  <si>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</si>
  <si>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</si>
  <si>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</si>
  <si>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</si>
  <si>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</si>
  <si>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</si>
  <si>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</si>
  <si>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</si>
  <si>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</si>
  <si>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</si>
  <si>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</si>
  <si>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</si>
  <si>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</si>
  <si>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</si>
  <si>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</si>
  <si>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</si>
  <si>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</si>
  <si>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</si>
  <si>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</si>
  <si>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</si>
  <si>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</si>
  <si>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</si>
  <si>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</si>
  <si>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</si>
  <si>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</si>
  <si>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</si>
  <si>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</si>
  <si>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</si>
  <si>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</si>
  <si>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</si>
  <si>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</si>
  <si>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</si>
  <si>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</si>
  <si>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</si>
  <si>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</si>
  <si>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</si>
  <si>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</si>
  <si>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</si>
  <si>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</si>
  <si>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</si>
  <si>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</si>
  <si>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</si>
  <si>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</si>
  <si>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</si>
  <si>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</si>
  <si>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</si>
  <si>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</si>
  <si>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</si>
  <si>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</si>
  <si>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</si>
  <si>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</si>
  <si>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</si>
  <si>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</si>
  <si>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</si>
  <si>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</si>
  <si>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</si>
  <si>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</si>
  <si>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</si>
  <si>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</si>
  <si>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</si>
  <si>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</si>
  <si>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</si>
  <si>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</si>
  <si>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</si>
  <si>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</si>
  <si>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</si>
  <si>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</si>
  <si>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</si>
  <si>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</si>
  <si>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</si>
  <si>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</si>
  <si>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</si>
  <si>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</si>
  <si>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</si>
  <si>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</si>
  <si>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</si>
  <si>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</si>
  <si>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</si>
  <si>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</si>
  <si>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</si>
  <si>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</si>
  <si>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</si>
  <si>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</si>
  <si>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</si>
  <si>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</si>
  <si>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</si>
  <si>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</si>
  <si>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</si>
  <si>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</si>
  <si>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</si>
  <si>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</si>
  <si>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</si>
  <si>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</si>
  <si>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</si>
  <si>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</si>
  <si>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</si>
  <si>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</si>
  <si>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</si>
  <si>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</si>
  <si>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</si>
  <si>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</si>
  <si>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</si>
  <si>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</si>
  <si>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</si>
  <si>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</si>
  <si>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</si>
  <si>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</si>
  <si>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</si>
  <si>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</si>
  <si>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</si>
  <si>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</si>
  <si>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</si>
  <si>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</si>
  <si>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</si>
  <si>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</si>
  <si>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</si>
  <si>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</si>
  <si>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</si>
  <si>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</si>
  <si>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</si>
  <si>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</si>
  <si>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</si>
  <si>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</si>
  <si>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</si>
  <si>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</si>
  <si>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</si>
  <si>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</si>
  <si>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</si>
  <si>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</si>
  <si>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</si>
  <si>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</si>
  <si>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</si>
  <si>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</si>
  <si>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</si>
  <si>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</si>
  <si>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</si>
  <si>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</si>
  <si>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</si>
  <si>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</si>
  <si>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</si>
  <si>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</si>
  <si>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</si>
  <si>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</si>
  <si>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</si>
  <si>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</si>
  <si>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</si>
  <si>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</si>
  <si>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</si>
  <si>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</si>
  <si>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</si>
  <si>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</si>
  <si>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</si>
  <si>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</si>
  <si>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</si>
  <si>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</si>
  <si>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</si>
  <si>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</si>
  <si>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</si>
  <si>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</si>
  <si>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</si>
  <si>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</si>
  <si>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</si>
  <si>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</si>
  <si>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</si>
  <si>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</si>
  <si>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</si>
  <si>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</si>
  <si>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</si>
  <si>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</si>
  <si>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</si>
  <si>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</si>
  <si>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</si>
  <si>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</si>
  <si>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</si>
  <si>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</si>
  <si>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</si>
  <si>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</si>
  <si>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</si>
  <si>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</si>
  <si>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</si>
  <si>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</si>
  <si>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</si>
  <si>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</si>
  <si>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</si>
  <si>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</si>
  <si>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</si>
  <si>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</si>
  <si>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</si>
  <si>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</si>
  <si>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</si>
  <si>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</si>
  <si>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</si>
  <si>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</si>
  <si>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</si>
  <si>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</si>
  <si>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</si>
  <si>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</si>
  <si>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</si>
  <si>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</si>
  <si>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</si>
  <si>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</si>
  <si>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</si>
  <si>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</si>
  <si>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</si>
  <si>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</si>
  <si>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</si>
  <si>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</si>
  <si>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</si>
  <si>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</si>
  <si>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</si>
  <si>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</si>
  <si>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</si>
  <si>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</si>
  <si>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</si>
  <si>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</si>
  <si>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</si>
  <si>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</si>
  <si>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</si>
  <si>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</si>
  <si>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</si>
  <si>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</si>
  <si>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</si>
  <si>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</si>
  <si>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</si>
  <si>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</si>
  <si>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</si>
  <si>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</si>
  <si>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</si>
  <si>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</si>
  <si>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</si>
  <si>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</si>
  <si>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</si>
  <si>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</si>
  <si>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</si>
  <si>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</si>
  <si>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</si>
  <si>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</si>
  <si>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</si>
  <si>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</si>
  <si>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</si>
  <si>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</si>
  <si>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</si>
  <si>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</si>
  <si>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</si>
  <si>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</si>
  <si>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</si>
  <si>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</si>
  <si>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</si>
  <si>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</si>
  <si>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</si>
  <si>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</si>
  <si>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</si>
  <si>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</si>
  <si>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</si>
  <si>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</si>
  <si>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</si>
  <si>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</si>
  <si>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</si>
  <si>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</si>
  <si>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</si>
  <si>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</si>
  <si>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</si>
  <si>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</si>
  <si>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</si>
  <si>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</si>
  <si>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</si>
  <si>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</si>
  <si>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</si>
  <si>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</si>
  <si>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</si>
  <si>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</si>
  <si>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</si>
  <si>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</si>
  <si>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</si>
  <si>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</si>
  <si>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</si>
  <si>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</si>
  <si>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</si>
  <si>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</si>
  <si>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</si>
  <si>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</si>
  <si>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</si>
  <si>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</si>
  <si>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</si>
  <si>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</si>
  <si>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</si>
  <si>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</si>
  <si>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</si>
  <si>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</si>
  <si>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</si>
  <si>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</si>
  <si>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</si>
  <si>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</si>
  <si>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</si>
  <si>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</si>
  <si>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</si>
  <si>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</si>
  <si>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</si>
  <si>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</si>
  <si>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</si>
  <si>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</si>
  <si>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</si>
  <si>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</si>
  <si>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</si>
  <si>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</si>
  <si>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</si>
  <si>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</si>
  <si>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</si>
  <si>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</si>
  <si>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</si>
  <si>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</si>
  <si>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</si>
  <si>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</si>
  <si>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</si>
  <si>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</si>
  <si>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</si>
  <si>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</si>
  <si>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</si>
  <si>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</si>
  <si>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</si>
  <si>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</si>
  <si>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</si>
  <si>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</si>
  <si>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</si>
  <si>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</si>
  <si>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</si>
  <si>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</si>
  <si>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</si>
  <si>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</si>
  <si>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</si>
  <si>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</si>
  <si>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</si>
  <si>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</si>
  <si>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</si>
  <si>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</si>
  <si>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</si>
  <si>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</si>
  <si>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</si>
  <si>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</si>
  <si>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</si>
  <si>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</si>
  <si>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</si>
  <si>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</si>
  <si>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</si>
  <si>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</si>
  <si>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</si>
  <si>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</si>
  <si>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</si>
  <si>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</si>
  <si>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</si>
  <si>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</si>
  <si>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</si>
  <si>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</si>
  <si>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</si>
  <si>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</si>
  <si>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</si>
  <si>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</si>
  <si>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</si>
  <si>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</si>
  <si>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</si>
  <si>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</si>
  <si>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</si>
  <si>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</si>
  <si>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</si>
  <si>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</si>
  <si>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</si>
  <si>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</si>
  <si>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</si>
  <si>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</si>
  <si>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</si>
  <si>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</si>
  <si>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</si>
  <si>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</si>
  <si>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</si>
  <si>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</si>
  <si>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</si>
  <si>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</si>
  <si>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</si>
  <si>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</si>
  <si>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</si>
  <si>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</si>
  <si>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</si>
  <si>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</si>
  <si>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</si>
  <si>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</si>
  <si>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</si>
  <si>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</si>
  <si>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</si>
  <si>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</si>
  <si>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</si>
  <si>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</si>
  <si>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</si>
  <si>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</si>
  <si>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</si>
  <si>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</si>
  <si>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</si>
  <si>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</si>
  <si>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</si>
  <si>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</si>
  <si>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</si>
  <si>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</si>
  <si>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</si>
  <si>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</si>
  <si>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</si>
  <si>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</si>
  <si>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</si>
  <si>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</si>
  <si>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</si>
  <si>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</si>
  <si>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</si>
  <si>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</si>
  <si>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</si>
  <si>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</si>
  <si>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</si>
  <si>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</si>
  <si>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</si>
  <si>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</si>
  <si>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</si>
  <si>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</si>
  <si>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</si>
  <si>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</si>
  <si>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</si>
  <si>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</si>
  <si>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</si>
  <si>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</si>
  <si>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</si>
  <si>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</si>
  <si>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</si>
  <si>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</si>
  <si>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</si>
  <si>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</si>
  <si>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</si>
  <si>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</si>
  <si>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</si>
  <si>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</si>
  <si>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</si>
  <si>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</si>
  <si>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</si>
  <si>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</si>
  <si>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</si>
  <si>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</si>
  <si>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</si>
  <si>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</si>
  <si>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</si>
  <si>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</si>
  <si>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</si>
  <si>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</si>
  <si>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</si>
  <si>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</si>
  <si>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</si>
  <si>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</si>
  <si>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</si>
  <si>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</si>
  <si>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</si>
  <si>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</si>
  <si>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</si>
  <si>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</si>
  <si>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</si>
  <si>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</si>
  <si>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</si>
  <si>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</si>
  <si>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</si>
  <si>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</si>
  <si>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</si>
  <si>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</si>
  <si>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</si>
  <si>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</si>
  <si>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</si>
  <si>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</si>
  <si>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</si>
  <si>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</si>
  <si>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</si>
  <si>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</si>
  <si>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</si>
  <si>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</si>
  <si>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</si>
  <si>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</si>
  <si>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</si>
  <si>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</si>
  <si>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</si>
  <si>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</si>
  <si>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</si>
  <si>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</si>
  <si>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</si>
  <si>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</si>
  <si>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</si>
  <si>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</si>
  <si>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</si>
  <si>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</si>
  <si>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</si>
  <si>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</si>
  <si>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</si>
  <si>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</si>
  <si>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</si>
  <si>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</si>
  <si>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</si>
  <si>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</si>
  <si>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</si>
  <si>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</si>
  <si>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</si>
  <si>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</si>
  <si>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</si>
  <si>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</si>
  <si>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</si>
  <si>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</si>
  <si>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</si>
  <si>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</si>
  <si>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</si>
  <si>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</si>
  <si>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</si>
  <si>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</si>
  <si>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</si>
  <si>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</si>
  <si>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</si>
  <si>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</si>
  <si>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</si>
  <si>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</si>
  <si>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</si>
  <si>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</si>
  <si>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</si>
  <si>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</si>
  <si>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</si>
  <si>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</si>
  <si>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</si>
  <si>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</si>
  <si>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</si>
  <si>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</si>
  <si>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</si>
  <si>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</si>
  <si>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</si>
  <si>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</si>
  <si>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</si>
  <si>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</si>
  <si>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</si>
  <si>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</si>
  <si>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</si>
  <si>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</si>
  <si>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</si>
  <si>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</si>
  <si>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</si>
  <si>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</si>
  <si>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</si>
  <si>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</si>
  <si>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</si>
  <si>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</si>
  <si>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</si>
  <si>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</si>
  <si>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</si>
  <si>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</si>
  <si>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</si>
  <si>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</si>
  <si>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</si>
  <si>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</si>
  <si>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</si>
  <si>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</si>
  <si>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</si>
  <si>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</si>
  <si>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</si>
  <si>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</si>
  <si>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</si>
  <si>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</si>
  <si>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</si>
  <si>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</si>
  <si>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</si>
  <si>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</si>
  <si>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</si>
  <si>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</si>
  <si>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</si>
  <si>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</si>
  <si>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</si>
  <si>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</si>
  <si>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</si>
  <si>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</si>
  <si>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</si>
  <si>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</si>
  <si>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</si>
  <si>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</si>
  <si>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</si>
  <si>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</si>
  <si>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</si>
  <si>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</si>
  <si>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</si>
  <si>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</si>
  <si>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</si>
  <si>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</si>
  <si>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</si>
  <si>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</si>
  <si>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</si>
  <si>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</si>
  <si>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</si>
  <si>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</si>
  <si>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</si>
  <si>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</si>
  <si>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</si>
  <si>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</si>
  <si>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</si>
  <si>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</si>
  <si>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</si>
  <si>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</si>
  <si>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</si>
  <si>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</si>
  <si>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</si>
  <si>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</si>
  <si>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</si>
  <si>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</si>
  <si>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</si>
  <si>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</si>
  <si>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</si>
  <si>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</si>
  <si>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</si>
  <si>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</si>
  <si>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</si>
  <si>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</si>
  <si>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</si>
  <si>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</si>
  <si>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</si>
  <si>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</si>
  <si>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</si>
  <si>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</si>
  <si>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</si>
  <si>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</si>
  <si>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</si>
  <si>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</si>
  <si>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</si>
  <si>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</si>
  <si>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</si>
  <si>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</si>
  <si>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</si>
  <si>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</si>
  <si>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</si>
  <si>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</si>
  <si>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</si>
  <si>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</si>
  <si>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</si>
  <si>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</si>
  <si>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</si>
  <si>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</si>
  <si>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</si>
  <si>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</si>
  <si>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</si>
  <si>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</si>
  <si>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</si>
  <si>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</si>
  <si>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</si>
  <si>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</si>
  <si>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</si>
  <si>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</si>
  <si>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</si>
  <si>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</si>
  <si>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</si>
  <si>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</si>
  <si>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</si>
  <si>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</si>
  <si>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</si>
  <si>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</si>
  <si>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</si>
  <si>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</si>
  <si>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</si>
  <si>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</si>
  <si>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</si>
  <si>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</si>
  <si>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</si>
  <si>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</si>
  <si>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</si>
  <si>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</si>
  <si>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</si>
  <si>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</si>
  <si>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</si>
  <si>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</si>
  <si>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</si>
  <si>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</si>
  <si>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</si>
  <si>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</si>
  <si>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</si>
  <si>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</si>
  <si>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</si>
  <si>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</si>
  <si>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</si>
  <si>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</si>
  <si>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</si>
  <si>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</si>
  <si>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</si>
  <si>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</si>
  <si>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</si>
  <si>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</si>
  <si>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</si>
  <si>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</si>
  <si>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</si>
  <si>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</si>
  <si>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</si>
  <si>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</si>
  <si>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</si>
  <si>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</si>
  <si>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</si>
  <si>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</si>
  <si>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</si>
  <si>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</si>
  <si>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</si>
  <si>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</si>
  <si>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</si>
  <si>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</si>
  <si>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</si>
  <si>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</si>
  <si>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</si>
  <si>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</si>
  <si>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</si>
  <si>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</si>
  <si>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</si>
  <si>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</si>
  <si>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</si>
  <si>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</si>
  <si>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</si>
  <si>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</si>
  <si>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</si>
  <si>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</si>
  <si>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</si>
  <si>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</si>
  <si>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</si>
  <si>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</si>
  <si>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</si>
  <si>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</si>
  <si>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</si>
  <si>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</si>
  <si>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</si>
  <si>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</si>
  <si>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</si>
  <si>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</si>
  <si>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</si>
  <si>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</si>
  <si>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</si>
  <si>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</si>
  <si>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</si>
  <si>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</si>
  <si>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</si>
  <si>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</si>
  <si>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</si>
  <si>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</si>
  <si>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</si>
  <si>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</si>
  <si>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</si>
  <si>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</si>
  <si>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</si>
  <si>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</si>
  <si>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</si>
  <si>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</si>
  <si>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</si>
  <si>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</si>
  <si>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</si>
  <si>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</si>
  <si>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</si>
  <si>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</si>
  <si>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</si>
  <si>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</si>
  <si>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</si>
  <si>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</si>
  <si>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</si>
  <si>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</si>
  <si>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</si>
  <si>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</si>
  <si>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</si>
  <si>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</si>
  <si>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</si>
  <si>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</si>
  <si>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</si>
  <si>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</si>
  <si>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</si>
  <si>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</si>
  <si>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</si>
  <si>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</si>
  <si>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</si>
  <si>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</si>
  <si>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</si>
  <si>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</si>
  <si>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</si>
  <si>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</si>
  <si>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</si>
  <si>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</si>
  <si>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</si>
  <si>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</si>
  <si>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</si>
  <si>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</si>
  <si>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</si>
  <si>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</si>
  <si>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</si>
  <si>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</si>
  <si>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</si>
  <si>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</si>
  <si>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</si>
  <si>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</si>
  <si>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</si>
  <si>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</si>
  <si>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</si>
  <si>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</si>
  <si>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</si>
  <si>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</si>
  <si>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</si>
  <si>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</si>
  <si>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</si>
  <si>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</si>
  <si>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</si>
  <si>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</si>
  <si>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</si>
  <si>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</si>
  <si>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</si>
  <si>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</si>
  <si>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</si>
  <si>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</si>
  <si>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</si>
  <si>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</si>
  <si>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</si>
  <si>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</si>
  <si>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</si>
  <si>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</si>
  <si>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</si>
  <si>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</si>
  <si>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</si>
  <si>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</si>
  <si>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</si>
  <si>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</si>
  <si>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</si>
  <si>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</si>
  <si>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</si>
  <si>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</si>
  <si>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</si>
  <si>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</si>
  <si>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</si>
  <si>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</si>
  <si>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</si>
  <si>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</si>
  <si>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</si>
  <si>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</si>
  <si>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</si>
  <si>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</si>
  <si>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</si>
  <si>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</si>
  <si>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</si>
  <si>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</si>
  <si>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</si>
  <si>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</si>
  <si>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</si>
  <si>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</si>
  <si>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</si>
  <si>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</si>
  <si>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</si>
  <si>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</si>
  <si>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</si>
  <si>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</si>
  <si>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</si>
  <si>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</si>
  <si>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</si>
  <si>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</si>
  <si>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</si>
  <si>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</si>
  <si>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</si>
  <si>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</si>
  <si>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</si>
  <si>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</si>
  <si>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</si>
  <si>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</si>
  <si>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</si>
  <si>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</si>
  <si>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</si>
  <si>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</si>
  <si>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</si>
  <si>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</si>
  <si>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</si>
  <si>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</si>
  <si>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</si>
  <si>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</si>
  <si>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</si>
  <si>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</si>
  <si>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</si>
  <si>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</si>
  <si>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</si>
  <si>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</si>
  <si>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</si>
  <si>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</si>
  <si>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</si>
  <si>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</si>
  <si>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</si>
  <si>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</si>
  <si>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</si>
  <si>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</si>
  <si>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</si>
  <si>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</si>
  <si>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</si>
  <si>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</si>
  <si>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</si>
  <si>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</si>
  <si>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</si>
  <si>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</si>
  <si>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</si>
  <si>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</si>
  <si>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</si>
  <si>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</si>
  <si>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</si>
  <si>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</si>
  <si>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</si>
  <si>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</si>
  <si>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</si>
  <si>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</si>
  <si>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</si>
  <si>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</si>
  <si>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</si>
  <si>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</si>
  <si>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</si>
  <si>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</si>
  <si>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</si>
  <si>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</si>
  <si>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</si>
  <si>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</si>
  <si>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</si>
  <si>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</si>
  <si>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</si>
  <si>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</si>
  <si>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</si>
  <si>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</si>
  <si>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</si>
  <si>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</si>
  <si>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</si>
  <si>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</si>
  <si>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</si>
  <si>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</si>
  <si>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</si>
  <si>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</si>
  <si>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</si>
  <si>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</si>
  <si>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</si>
  <si>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</si>
  <si>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</si>
  <si>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</si>
  <si>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</si>
  <si>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</si>
  <si>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</si>
  <si>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</si>
  <si>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</si>
  <si>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</si>
  <si>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</si>
  <si>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</si>
  <si>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</si>
  <si>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</si>
  <si>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</si>
  <si>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</si>
  <si>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</si>
  <si>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</si>
  <si>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</si>
  <si>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</si>
  <si>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</si>
  <si>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</si>
  <si>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</si>
  <si>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</si>
  <si>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</si>
  <si>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</si>
  <si>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</si>
  <si>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</si>
  <si>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</si>
  <si>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</si>
  <si>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</si>
  <si>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</si>
  <si>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</si>
  <si>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</si>
  <si>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</si>
  <si>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</si>
  <si>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</si>
  <si>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</si>
  <si>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</si>
  <si>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</si>
  <si>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</si>
  <si>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</si>
  <si>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</si>
  <si>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</si>
  <si>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</si>
  <si>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</si>
  <si>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</si>
  <si>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</si>
  <si>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</si>
  <si>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</si>
  <si>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</si>
  <si>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</si>
  <si>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</si>
  <si>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</si>
  <si>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</si>
  <si>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</si>
  <si>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</si>
  <si>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</si>
  <si>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</si>
  <si>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</si>
  <si>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</si>
  <si>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</si>
  <si>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</si>
  <si>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</si>
  <si>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</si>
  <si>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</si>
  <si>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</si>
  <si>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</si>
  <si>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</si>
  <si>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</si>
  <si>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</si>
  <si>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</si>
  <si>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</si>
  <si>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</si>
  <si>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</si>
  <si>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</si>
  <si>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</si>
  <si>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</si>
  <si>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</si>
  <si>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</si>
  <si>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</si>
  <si>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</si>
  <si>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</si>
  <si>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</si>
  <si>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</si>
  <si>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</si>
  <si>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</si>
  <si>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</si>
  <si>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</si>
  <si>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</si>
  <si>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</si>
  <si>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</si>
  <si>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</si>
  <si>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</si>
  <si>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</si>
  <si>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</si>
  <si>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</si>
  <si>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</si>
  <si>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</si>
  <si>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</si>
  <si>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</si>
  <si>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</si>
  <si>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</si>
  <si>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</si>
  <si>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</si>
  <si>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</si>
  <si>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</si>
  <si>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</si>
  <si>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</si>
  <si>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</si>
  <si>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</si>
  <si>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</si>
  <si>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</si>
  <si>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</si>
  <si>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</si>
  <si>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</si>
  <si>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</si>
  <si>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</si>
  <si>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</si>
  <si>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</si>
  <si>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</si>
  <si>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</si>
  <si>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</si>
  <si>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</si>
  <si>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</si>
  <si>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</si>
  <si>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</si>
  <si>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</si>
  <si>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</si>
  <si>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</si>
  <si>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</si>
  <si>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</si>
  <si>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</si>
  <si>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</si>
  <si>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</si>
  <si>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</si>
  <si>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</si>
  <si>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</si>
  <si>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</si>
  <si>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</si>
  <si>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</si>
  <si>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</si>
  <si>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</si>
  <si>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</si>
  <si>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</si>
  <si>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</si>
  <si>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</si>
  <si>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</si>
  <si>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</si>
  <si>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</si>
  <si>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</si>
  <si>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</si>
  <si>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</si>
  <si>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</si>
  <si>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</si>
  <si>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</si>
  <si>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</si>
  <si>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</si>
  <si>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</si>
  <si>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</si>
  <si>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</si>
  <si>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</si>
  <si>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</si>
  <si>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</si>
  <si>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</si>
  <si>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</si>
  <si>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</si>
  <si>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</si>
  <si>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</si>
  <si>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</si>
  <si>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</si>
  <si>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</si>
  <si>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</si>
  <si>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</si>
  <si>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</si>
  <si>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</si>
  <si>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</si>
  <si>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</si>
  <si>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</si>
  <si>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</si>
  <si>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</si>
  <si>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</si>
  <si>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</si>
  <si>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</si>
  <si>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</si>
  <si>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</si>
  <si>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</si>
  <si>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</si>
  <si>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</si>
  <si>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</si>
  <si>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</si>
  <si>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</si>
  <si>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</si>
  <si>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</si>
  <si>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</si>
  <si>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</si>
  <si>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</si>
  <si>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</si>
  <si>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</si>
  <si>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</si>
  <si>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</si>
  <si>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</si>
  <si>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</si>
  <si>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</si>
  <si>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</si>
  <si>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</si>
  <si>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</si>
  <si>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</si>
  <si>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</si>
  <si>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</si>
  <si>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</si>
  <si>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</si>
  <si>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</si>
  <si>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</si>
  <si>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</si>
  <si>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</si>
  <si>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</si>
  <si>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</si>
  <si>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</si>
  <si>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</si>
  <si>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</si>
  <si>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</si>
  <si>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</si>
  <si>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</si>
  <si>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</si>
  <si>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</si>
  <si>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</si>
  <si>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</si>
  <si>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</si>
  <si>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</si>
  <si>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</si>
  <si>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</si>
  <si>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</si>
  <si>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</si>
  <si>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</si>
  <si>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</si>
  <si>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</si>
  <si>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</si>
  <si>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</si>
  <si>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</si>
  <si>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</si>
  <si>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</si>
  <si>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</si>
  <si>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</si>
  <si>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</si>
  <si>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</si>
  <si>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</si>
  <si>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</si>
  <si>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</si>
  <si>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</si>
  <si>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</si>
  <si>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</si>
  <si>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</si>
  <si>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</si>
  <si>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</si>
  <si>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</si>
  <si>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</si>
  <si>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</si>
  <si>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</si>
  <si>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</si>
  <si>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</si>
  <si>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</si>
  <si>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</si>
  <si>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</si>
  <si>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</si>
  <si>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</si>
  <si>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</si>
  <si>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</si>
  <si>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</si>
  <si>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</si>
  <si>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</si>
  <si>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</si>
  <si>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</si>
  <si>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</si>
  <si>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</si>
  <si>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</si>
  <si>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</si>
  <si>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</si>
  <si>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</si>
  <si>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</si>
  <si>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</si>
  <si>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</si>
  <si>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</si>
  <si>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</si>
  <si>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</si>
  <si>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</si>
  <si>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</si>
  <si>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</si>
  <si>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</si>
  <si>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</si>
  <si>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</si>
  <si>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</si>
  <si>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</si>
  <si>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</si>
  <si>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</si>
  <si>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</si>
  <si>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</si>
  <si>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</si>
  <si>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</si>
  <si>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</si>
  <si>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</si>
  <si>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</si>
  <si>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</si>
  <si>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</si>
  <si>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</si>
  <si>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</si>
  <si>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</si>
  <si>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</si>
  <si>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</si>
  <si>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</si>
  <si>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</si>
  <si>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</si>
  <si>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</si>
  <si>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</si>
  <si>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</si>
  <si>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</si>
  <si>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</si>
  <si>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</si>
  <si>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</si>
  <si>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</si>
  <si>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</si>
  <si>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</si>
  <si>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</si>
  <si>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</si>
  <si>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</si>
  <si>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</si>
  <si>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</si>
  <si>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</si>
  <si>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</si>
  <si>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</si>
  <si>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</si>
  <si>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</si>
  <si>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</si>
  <si>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</si>
  <si>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</si>
  <si>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</si>
  <si>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</si>
  <si>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</si>
  <si>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</si>
  <si>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</si>
  <si>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</si>
  <si>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</si>
  <si>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</si>
  <si>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</si>
  <si>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</si>
  <si>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</si>
  <si>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</si>
  <si>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</si>
  <si>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</si>
  <si>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</si>
  <si>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</si>
  <si>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</si>
  <si>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</si>
  <si>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</si>
  <si>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</si>
  <si>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</si>
  <si>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</si>
  <si>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</si>
  <si>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</si>
  <si>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</si>
  <si>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</si>
  <si>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</si>
  <si>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</si>
  <si>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</si>
  <si>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</si>
  <si>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</si>
  <si>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</si>
  <si>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</si>
  <si>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</si>
  <si>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</si>
  <si>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</si>
  <si>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</si>
  <si>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</si>
  <si>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</si>
  <si>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</si>
  <si>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</si>
  <si>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</si>
  <si>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</si>
  <si>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</si>
  <si>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</si>
  <si>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</si>
  <si>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</si>
  <si>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</si>
  <si>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</si>
  <si>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</si>
  <si>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</si>
  <si>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</si>
  <si>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</si>
  <si>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</si>
  <si>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</si>
  <si>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</si>
  <si>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</si>
  <si>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</si>
  <si>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</si>
  <si>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</si>
  <si>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</si>
  <si>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</si>
  <si>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</si>
  <si>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</si>
  <si>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</si>
  <si>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</si>
  <si>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</si>
  <si>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</si>
  <si>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</si>
  <si>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</si>
  <si>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</si>
  <si>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</si>
  <si>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</si>
  <si>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</si>
  <si>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</si>
  <si>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</si>
  <si>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</si>
  <si>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</si>
  <si>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</si>
  <si>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</si>
  <si>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</si>
  <si>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</si>
  <si>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</si>
  <si>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</si>
  <si>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</si>
  <si>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</si>
  <si>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</si>
  <si>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</si>
  <si>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</si>
  <si>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</si>
  <si>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</si>
  <si>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</si>
  <si>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</si>
  <si>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</si>
  <si>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</si>
  <si>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</si>
  <si>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</si>
  <si>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</si>
  <si>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</si>
  <si>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</si>
  <si>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</si>
  <si>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</si>
  <si>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</si>
  <si>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</si>
  <si>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</si>
  <si>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</si>
  <si>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</si>
  <si>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</si>
  <si>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</si>
  <si>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</si>
  <si>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</si>
  <si>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</si>
  <si>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</si>
  <si>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</si>
  <si>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</si>
  <si>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</si>
  <si>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</si>
  <si>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</si>
  <si>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</si>
  <si>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</si>
  <si>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</si>
  <si>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</si>
  <si>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</si>
  <si>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</si>
  <si>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</si>
  <si>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</si>
  <si>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</si>
  <si>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</si>
  <si>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</si>
  <si>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</si>
  <si>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</si>
  <si>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</si>
  <si>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</si>
  <si>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</si>
  <si>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</si>
  <si>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</si>
  <si>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</si>
  <si>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</si>
  <si>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</si>
  <si>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</si>
  <si>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</si>
  <si>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</si>
  <si>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</si>
  <si>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</si>
  <si>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</si>
  <si>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</si>
  <si>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</si>
  <si>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</si>
  <si>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</si>
  <si>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</si>
  <si>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</si>
  <si>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</si>
  <si>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</si>
  <si>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</si>
  <si>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</si>
  <si>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</si>
  <si>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</si>
  <si>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</si>
  <si>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</si>
  <si>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</si>
  <si>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</si>
  <si>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</si>
  <si>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</si>
  <si>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</si>
  <si>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</si>
  <si>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</si>
  <si>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</si>
  <si>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</si>
  <si>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</si>
  <si>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</si>
  <si>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</si>
  <si>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</si>
  <si>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</si>
  <si>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</si>
  <si>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</si>
  <si>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</si>
  <si>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</si>
  <si>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</si>
  <si>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</si>
  <si>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</si>
  <si>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</si>
  <si>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</si>
  <si>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</si>
  <si>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</si>
  <si>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</si>
  <si>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</si>
  <si>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</si>
  <si>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</si>
  <si>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</si>
  <si>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</si>
  <si>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</si>
  <si>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</si>
  <si>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</si>
  <si>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</si>
  <si>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</si>
  <si>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</si>
  <si>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</si>
  <si>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</si>
  <si>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</si>
  <si>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</si>
  <si>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</si>
  <si>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</si>
  <si>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</si>
  <si>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</si>
  <si>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</si>
  <si>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</si>
  <si>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</si>
  <si>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</si>
  <si>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</si>
  <si>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</si>
  <si>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</si>
  <si>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</si>
  <si>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</si>
  <si>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</si>
  <si>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</si>
  <si>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</si>
  <si>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</si>
  <si>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</si>
  <si>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</si>
  <si>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</si>
  <si>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</si>
  <si>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</si>
  <si>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</si>
  <si>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</si>
  <si>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</si>
  <si>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</si>
  <si>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</si>
  <si>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</si>
  <si>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</si>
  <si>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</si>
  <si>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</si>
  <si>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</si>
  <si>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</si>
  <si>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</si>
  <si>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</si>
  <si>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</si>
  <si>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</si>
  <si>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</si>
  <si>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</si>
  <si>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</si>
  <si>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</si>
  <si>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</si>
  <si>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</si>
  <si>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</si>
  <si>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</si>
  <si>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</si>
  <si>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</si>
  <si>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</si>
  <si>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</si>
  <si>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</si>
  <si>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</si>
  <si>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</si>
  <si>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</si>
  <si>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</si>
  <si>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</si>
  <si>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</si>
  <si>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</si>
  <si>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</si>
  <si>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</si>
  <si>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</si>
  <si>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</si>
  <si>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</si>
  <si>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</si>
  <si>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</si>
  <si>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</si>
  <si>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</si>
  <si>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</si>
  <si>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</si>
  <si>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</si>
  <si>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</si>
  <si>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</si>
  <si>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</si>
  <si>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</si>
  <si>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</si>
  <si>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</si>
  <si>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</si>
  <si>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</si>
  <si>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</si>
  <si>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</si>
  <si>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</si>
  <si>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</si>
  <si>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</si>
  <si>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</si>
  <si>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</si>
  <si>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</si>
  <si>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</si>
  <si>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</si>
  <si>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</si>
  <si>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</si>
  <si>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</si>
  <si>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</si>
  <si>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</si>
  <si>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</si>
  <si>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</si>
  <si>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</si>
  <si>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</si>
  <si>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</si>
  <si>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</si>
  <si>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</si>
  <si>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</si>
  <si>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</si>
  <si>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</si>
  <si>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</si>
  <si>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</si>
  <si>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</si>
  <si>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</si>
  <si>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</si>
  <si>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</si>
  <si>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</si>
  <si>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</si>
  <si>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</si>
  <si>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</si>
  <si>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</si>
  <si>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</si>
  <si>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</si>
  <si>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</si>
  <si>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</si>
  <si>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</si>
  <si>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</si>
  <si>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</si>
  <si>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</si>
  <si>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</si>
  <si>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</si>
  <si>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</si>
  <si>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</si>
  <si>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</si>
  <si>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</si>
  <si>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</si>
  <si>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</si>
  <si>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</si>
  <si>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</si>
  <si>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</si>
  <si>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</si>
  <si>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</si>
  <si>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</si>
  <si>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</si>
  <si>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</si>
  <si>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</si>
  <si>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</si>
  <si>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</si>
  <si>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</si>
  <si>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</si>
  <si>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</si>
  <si>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</si>
  <si>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</si>
  <si>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</si>
  <si>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</si>
  <si>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</si>
  <si>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</si>
  <si>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</si>
  <si>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</si>
  <si>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</si>
  <si>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</si>
  <si>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</si>
  <si>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</si>
  <si>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</si>
  <si>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</si>
  <si>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</si>
  <si>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</si>
  <si>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</si>
  <si>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</si>
  <si>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</si>
  <si>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</si>
  <si>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</si>
  <si>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</si>
  <si>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</si>
  <si>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</si>
  <si>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</si>
  <si>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</si>
  <si>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</si>
  <si>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</si>
  <si>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</si>
  <si>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</si>
  <si>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</si>
  <si>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</si>
  <si>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</si>
  <si>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</si>
  <si>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</si>
  <si>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</si>
  <si>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</si>
  <si>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</si>
  <si>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</si>
  <si>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</si>
  <si>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</si>
  <si>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</si>
  <si>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</si>
  <si>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</si>
  <si>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</si>
  <si>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</si>
  <si>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</si>
  <si>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</si>
  <si>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</si>
  <si>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</si>
  <si>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</si>
  <si>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</si>
  <si>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</si>
  <si>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</si>
  <si>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</si>
  <si>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</si>
  <si>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</si>
  <si>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</si>
  <si>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</si>
  <si>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</si>
  <si>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</si>
  <si>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</si>
  <si>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</si>
  <si>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</si>
  <si>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</si>
  <si>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</si>
  <si>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</si>
  <si>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</si>
  <si>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</si>
  <si>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</si>
  <si>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</si>
  <si>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</si>
  <si>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</si>
  <si>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</si>
  <si>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</si>
  <si>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</si>
  <si>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</si>
  <si>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</si>
  <si>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</si>
  <si>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</si>
  <si>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</si>
  <si>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</si>
  <si>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</si>
  <si>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</si>
  <si>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</si>
  <si>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</si>
  <si>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</si>
  <si>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</si>
  <si>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</si>
  <si>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</si>
  <si>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</si>
  <si>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</si>
  <si>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</si>
  <si>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</si>
  <si>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</si>
  <si>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</si>
  <si>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</si>
  <si>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</si>
  <si>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</si>
  <si>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</si>
  <si>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</si>
  <si>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</si>
  <si>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</si>
  <si>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</si>
  <si>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</si>
  <si>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</si>
  <si>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</si>
  <si>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</si>
  <si>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</si>
  <si>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</si>
  <si>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</si>
  <si>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</si>
  <si>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</si>
  <si>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</si>
  <si>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</si>
  <si>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</si>
  <si>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</si>
  <si>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</si>
  <si>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</si>
  <si>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</si>
  <si>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</si>
  <si>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</si>
  <si>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</si>
  <si>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</si>
  <si>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</si>
  <si>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</si>
  <si>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</si>
  <si>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</si>
  <si>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</si>
  <si>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</si>
  <si>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</si>
  <si>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</si>
  <si>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</si>
  <si>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</si>
  <si>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</si>
  <si>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</si>
  <si>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</si>
  <si>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</si>
  <si>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</si>
  <si>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</si>
  <si>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</si>
  <si>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</si>
  <si>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</si>
  <si>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</si>
  <si>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</si>
  <si>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</si>
  <si>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</si>
  <si>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</si>
  <si>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</si>
  <si>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</si>
  <si>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</si>
  <si>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</si>
  <si>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</si>
  <si>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</si>
  <si>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</si>
  <si>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</si>
  <si>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</si>
  <si>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</si>
  <si>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</si>
  <si>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</si>
  <si>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</si>
  <si>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</si>
  <si>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</si>
  <si>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</si>
  <si>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</si>
  <si>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</si>
  <si>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</si>
  <si>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</si>
  <si>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</si>
  <si>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</si>
  <si>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</si>
  <si>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</si>
  <si>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</si>
  <si>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</si>
  <si>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</si>
  <si>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</si>
  <si>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</si>
  <si>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</si>
  <si>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</si>
  <si>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</si>
  <si>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</si>
  <si>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</si>
  <si>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</si>
  <si>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</si>
  <si>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</si>
  <si>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</si>
  <si>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</si>
  <si>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</si>
  <si>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</si>
  <si>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</si>
  <si>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</si>
  <si>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</si>
  <si>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</si>
  <si>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</si>
  <si>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</si>
  <si>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</si>
  <si>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</si>
  <si>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</si>
  <si>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</si>
  <si>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</si>
  <si>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</si>
  <si>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</si>
  <si>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</si>
  <si>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</si>
  <si>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</si>
  <si>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</si>
  <si>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</si>
  <si>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</si>
  <si>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</si>
  <si>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</si>
  <si>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</si>
  <si>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</si>
  <si>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</si>
  <si>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</si>
  <si>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</si>
  <si>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</si>
  <si>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</si>
  <si>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</si>
  <si>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</si>
  <si>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</si>
  <si>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</si>
  <si>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</si>
  <si>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</si>
  <si>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</si>
  <si>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</si>
  <si>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</si>
  <si>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</si>
  <si>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</si>
  <si>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</si>
  <si>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</si>
  <si>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</si>
  <si>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</si>
  <si>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</si>
  <si>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</si>
  <si>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</si>
  <si>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</si>
  <si>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</si>
  <si>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</si>
  <si>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</si>
  <si>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</si>
  <si>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</si>
  <si>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</si>
  <si>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</si>
  <si>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</si>
  <si>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</si>
  <si>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</si>
  <si>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</si>
  <si>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</si>
  <si>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</si>
  <si>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</si>
  <si>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</si>
  <si>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</si>
  <si>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</si>
  <si>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</si>
  <si>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</si>
  <si>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</si>
  <si>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</si>
  <si>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</si>
  <si>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</si>
  <si>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</si>
  <si>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</si>
  <si>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</si>
  <si>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</si>
  <si>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</si>
  <si>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</si>
  <si>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</si>
  <si>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</si>
  <si>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</si>
  <si>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</si>
  <si>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</si>
  <si>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</si>
  <si>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</si>
  <si>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</si>
  <si>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</si>
  <si>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</si>
  <si>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</si>
  <si>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</si>
  <si>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</si>
  <si>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</si>
  <si>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</si>
  <si>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</si>
  <si>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</si>
  <si>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</si>
  <si>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</si>
  <si>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</si>
  <si>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</si>
  <si>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</si>
  <si>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</si>
  <si>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</si>
  <si>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</si>
  <si>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</si>
  <si>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</si>
  <si>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</si>
  <si>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</si>
  <si>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</si>
  <si>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</si>
  <si>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</si>
  <si>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</si>
  <si>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</si>
  <si>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</si>
  <si>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</si>
  <si>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</si>
  <si>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</si>
  <si>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</si>
  <si>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</si>
  <si>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</si>
  <si>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</si>
  <si>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</si>
  <si>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</si>
  <si>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</si>
  <si>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</si>
  <si>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</si>
  <si>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</si>
  <si>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</si>
  <si>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</si>
  <si>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</si>
  <si>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</si>
  <si>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</si>
  <si>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</si>
  <si>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</si>
  <si>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</si>
  <si>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</si>
  <si>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</si>
  <si>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</si>
  <si>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</si>
  <si>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</si>
  <si>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</si>
  <si>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</si>
  <si>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</si>
  <si>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</si>
  <si>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</si>
  <si>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</si>
  <si>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</si>
  <si>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</si>
  <si>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</si>
  <si>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</si>
  <si>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</si>
  <si>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</si>
  <si>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</si>
  <si>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</si>
  <si>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</si>
  <si>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</si>
  <si>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</si>
  <si>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</si>
  <si>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</si>
  <si>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</si>
  <si>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</si>
  <si>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</si>
  <si>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</si>
  <si>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</si>
  <si>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</si>
  <si>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</si>
  <si>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</si>
  <si>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</si>
  <si>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</si>
  <si>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</si>
  <si>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</si>
  <si>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</si>
  <si>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</si>
  <si>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</si>
  <si>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</si>
  <si>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</si>
  <si>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</si>
  <si>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</si>
  <si>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</si>
  <si>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</si>
  <si>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</si>
  <si>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</si>
  <si>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</si>
  <si>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</si>
  <si>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</si>
  <si>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</si>
  <si>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</si>
  <si>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</si>
  <si>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</si>
  <si>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</si>
  <si>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</si>
  <si>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</si>
  <si>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</si>
  <si>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</si>
  <si>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</si>
  <si>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</si>
  <si>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</si>
  <si>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</si>
  <si>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</si>
  <si>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</si>
  <si>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</si>
  <si>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</si>
  <si>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</si>
  <si>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</si>
  <si>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</si>
  <si>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</si>
  <si>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</si>
  <si>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</si>
  <si>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</si>
  <si>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</si>
  <si>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</si>
  <si>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</si>
  <si>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</si>
  <si>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</si>
  <si>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</si>
  <si>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</si>
  <si>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</si>
  <si>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</si>
  <si>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</si>
  <si>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</si>
  <si>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</si>
  <si>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</si>
  <si>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</si>
  <si>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</si>
  <si>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</si>
  <si>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</si>
  <si>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</si>
  <si>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</si>
  <si>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</si>
  <si>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</si>
  <si>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</si>
  <si>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</si>
  <si>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</si>
  <si>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</si>
  <si>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</si>
  <si>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</si>
  <si>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</si>
  <si>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</si>
  <si>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</si>
  <si>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</si>
  <si>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</si>
  <si>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</si>
  <si>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</si>
  <si>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</si>
  <si>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</si>
  <si>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</si>
  <si>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</si>
  <si>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</si>
  <si>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</si>
  <si>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</si>
  <si>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</si>
  <si>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</si>
  <si>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</si>
  <si>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</si>
  <si>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</si>
  <si>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</si>
  <si>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</si>
  <si>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</si>
  <si>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</si>
  <si>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</si>
  <si>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</si>
  <si>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</si>
  <si>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</si>
  <si>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</si>
  <si>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</si>
  <si>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</si>
  <si>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</si>
  <si>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</si>
  <si>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</si>
  <si>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</si>
  <si>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</si>
  <si>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</si>
  <si>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</si>
  <si>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</si>
  <si>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</si>
  <si>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</si>
  <si>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</si>
  <si>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</si>
  <si>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</si>
  <si>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</si>
  <si>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</si>
  <si>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</si>
  <si>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</si>
  <si>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</si>
  <si>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</si>
  <si>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</si>
  <si>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</si>
  <si>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</si>
  <si>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</si>
  <si>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</si>
  <si>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</si>
  <si>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</si>
  <si>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</si>
  <si>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</si>
  <si>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</si>
  <si>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</si>
  <si>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</si>
  <si>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</si>
  <si>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</si>
  <si>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</si>
  <si>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</si>
  <si>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</si>
  <si>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</si>
  <si>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</si>
  <si>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</si>
  <si>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</si>
  <si>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</si>
  <si>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</si>
  <si>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</si>
  <si>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</si>
  <si>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</si>
  <si>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</si>
  <si>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</si>
  <si>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</si>
  <si>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</si>
  <si>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</si>
  <si>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</si>
  <si>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</si>
  <si>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</si>
  <si>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</si>
  <si>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</si>
  <si>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</si>
  <si>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</si>
  <si>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</si>
  <si>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</si>
  <si>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</si>
  <si>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</si>
  <si>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</si>
  <si>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</si>
  <si>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</si>
  <si>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</si>
  <si>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</si>
  <si>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</si>
  <si>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</si>
  <si>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</si>
  <si>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</si>
  <si>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</si>
  <si>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</si>
  <si>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</si>
  <si>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</si>
  <si>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</si>
  <si>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</si>
  <si>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</si>
  <si>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</si>
  <si>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</si>
  <si>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</si>
  <si>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</si>
  <si>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</si>
  <si>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</si>
  <si>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</si>
  <si>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</si>
  <si>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</si>
  <si>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</si>
  <si>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</si>
  <si>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</si>
  <si>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</si>
  <si>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</si>
  <si>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</si>
  <si>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</si>
  <si>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</si>
  <si>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</si>
  <si>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</si>
  <si>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</si>
  <si>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</si>
  <si>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</si>
  <si>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</si>
  <si>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</si>
  <si>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</si>
  <si>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</si>
  <si>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</si>
  <si>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</si>
  <si>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</si>
  <si>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</si>
  <si>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</si>
  <si>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</si>
  <si>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</si>
  <si>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</si>
  <si>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</si>
  <si>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</si>
  <si>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</si>
  <si>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</si>
  <si>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</si>
  <si>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</si>
  <si>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</si>
  <si>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</si>
  <si>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</si>
  <si>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</si>
  <si>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</si>
  <si>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</si>
  <si>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</si>
  <si>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</si>
  <si>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</si>
  <si>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</si>
  <si>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</si>
  <si>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</si>
  <si>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</si>
  <si>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</si>
  <si>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</si>
  <si>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</si>
  <si>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</si>
  <si>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</si>
  <si>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</si>
  <si>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</si>
  <si>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</si>
  <si>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</si>
  <si>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</si>
  <si>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</si>
  <si>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</si>
  <si>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</si>
  <si>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</si>
  <si>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</si>
  <si>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</si>
  <si>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</si>
  <si>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</si>
  <si>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</si>
  <si>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</si>
  <si>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</si>
  <si>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</si>
  <si>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</si>
  <si>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</si>
  <si>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</si>
  <si>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</si>
  <si>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</si>
  <si>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</si>
  <si>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</si>
  <si>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</si>
  <si>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</si>
  <si>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</si>
  <si>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</si>
  <si>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</si>
  <si>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</si>
  <si>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</si>
  <si>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</si>
  <si>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</si>
  <si>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</si>
  <si>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</si>
  <si>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</si>
  <si>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</si>
  <si>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</si>
  <si>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</si>
  <si>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</si>
  <si>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</si>
  <si>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</si>
  <si>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</si>
  <si>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</si>
  <si>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</si>
  <si>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</si>
  <si>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</si>
  <si>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</si>
  <si>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</si>
  <si>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</si>
  <si>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</si>
  <si>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</si>
  <si>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</si>
  <si>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</si>
  <si>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</si>
  <si>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</si>
  <si>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</si>
  <si>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</si>
  <si>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</si>
  <si>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</si>
  <si>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</si>
  <si>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</si>
  <si>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</si>
  <si>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</si>
  <si>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</si>
  <si>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</si>
  <si>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</si>
  <si>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</si>
  <si>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</si>
  <si>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</si>
  <si>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</si>
  <si>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</si>
  <si>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</si>
  <si>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</si>
  <si>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</si>
  <si>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</si>
  <si>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</si>
  <si>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</si>
  <si>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</si>
  <si>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</si>
  <si>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</si>
  <si>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</si>
  <si>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</si>
  <si>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</si>
  <si>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</si>
  <si>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</si>
  <si>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</si>
  <si>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</si>
  <si>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</si>
  <si>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</si>
  <si>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</si>
  <si>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</si>
  <si>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</si>
  <si>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</si>
  <si>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</si>
  <si>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</si>
  <si>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</si>
  <si>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</si>
  <si>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</si>
  <si>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</si>
  <si>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</si>
  <si>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</si>
  <si>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</si>
  <si>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</si>
  <si>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</si>
  <si>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</si>
  <si>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</si>
  <si>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</si>
  <si>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</si>
  <si>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</si>
  <si>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</si>
  <si>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</si>
  <si>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</si>
  <si>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</si>
  <si>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</si>
  <si>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</si>
  <si>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</si>
  <si>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</si>
  <si>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</si>
  <si>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</si>
  <si>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</si>
  <si>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</si>
  <si>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</si>
  <si>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</si>
  <si>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</si>
  <si>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</si>
  <si>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</si>
  <si>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</si>
  <si>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</si>
  <si>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</si>
  <si>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</si>
  <si>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</si>
  <si>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</si>
  <si>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</si>
  <si>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</si>
  <si>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</si>
  <si>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</si>
  <si>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</si>
  <si>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</si>
  <si>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</si>
  <si>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</si>
  <si>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</si>
  <si>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</si>
  <si>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</si>
  <si>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</si>
  <si>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</si>
  <si>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</si>
  <si>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</si>
  <si>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</si>
  <si>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</si>
  <si>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</si>
  <si>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</si>
  <si>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</si>
  <si>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</si>
  <si>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</si>
  <si>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</si>
  <si>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</si>
  <si>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</si>
  <si>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</si>
  <si>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</si>
  <si>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</si>
  <si>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</si>
  <si>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</si>
  <si>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</si>
  <si>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</si>
  <si>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</si>
  <si>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</si>
  <si>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</si>
  <si>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</si>
  <si>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</si>
  <si>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</si>
  <si>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</si>
  <si>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</si>
  <si>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</si>
  <si>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</si>
  <si>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</si>
  <si>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</si>
  <si>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</si>
  <si>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</si>
  <si>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</si>
  <si>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</si>
  <si>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</si>
  <si>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</si>
  <si>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</si>
  <si>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</si>
  <si>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</si>
  <si>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</si>
  <si>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</si>
  <si>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</si>
  <si>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</si>
  <si>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</si>
  <si>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</si>
  <si>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</si>
  <si>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</si>
  <si>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</si>
  <si>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</si>
  <si>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</si>
  <si>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</si>
  <si>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</si>
  <si>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</si>
  <si>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</si>
  <si>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</si>
  <si>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</si>
  <si>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</si>
  <si>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</si>
  <si>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</si>
  <si>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</si>
  <si>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</si>
  <si>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</si>
  <si>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</si>
  <si>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</si>
  <si>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</si>
  <si>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</si>
  <si>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</si>
  <si>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</si>
  <si>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</si>
  <si>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</si>
  <si>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</si>
  <si>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</si>
  <si>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</si>
  <si>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</si>
  <si>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</si>
  <si>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</si>
  <si>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</si>
  <si>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</si>
  <si>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</si>
  <si>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</si>
  <si>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</si>
  <si>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</si>
  <si>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</si>
  <si>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</si>
  <si>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</si>
  <si>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</si>
  <si>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</si>
  <si>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</si>
  <si>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</si>
  <si>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</si>
  <si>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</si>
  <si>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</si>
  <si>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</si>
  <si>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</si>
  <si>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</si>
  <si>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</si>
  <si>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</si>
  <si>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</si>
  <si>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</si>
  <si>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</si>
  <si>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</si>
  <si>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</si>
  <si>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</si>
  <si>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</si>
  <si>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</si>
  <si>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</si>
  <si>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</si>
  <si>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</si>
  <si>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</si>
  <si>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</si>
  <si>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</si>
  <si>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</si>
  <si>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</si>
  <si>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</si>
  <si>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</si>
  <si>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</si>
  <si>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</si>
  <si>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</si>
  <si>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</si>
  <si>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</si>
  <si>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</si>
  <si>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</si>
  <si>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</si>
  <si>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</si>
  <si>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</si>
  <si>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</si>
  <si>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</si>
  <si>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</si>
  <si>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</si>
  <si>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</si>
  <si>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</si>
  <si>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</si>
  <si>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</si>
  <si>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</si>
  <si>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</si>
  <si>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</si>
  <si>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</si>
  <si>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</si>
  <si>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</si>
  <si>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</si>
  <si>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</si>
  <si>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</si>
  <si>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</si>
  <si>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</si>
  <si>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</si>
  <si>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</si>
  <si>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</si>
  <si>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</si>
  <si>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</si>
  <si>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</si>
  <si>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</si>
  <si>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</si>
  <si>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</si>
  <si>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</si>
  <si>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</si>
  <si>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</si>
  <si>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</si>
  <si>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</si>
  <si>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</si>
  <si>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</si>
  <si>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</si>
  <si>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</si>
  <si>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</si>
  <si>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</si>
  <si>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</si>
  <si>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</si>
  <si>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</si>
  <si>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</si>
  <si>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</si>
  <si>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</si>
  <si>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</si>
  <si>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</si>
  <si>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</si>
  <si>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</si>
  <si>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</si>
  <si>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</si>
  <si>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</si>
  <si>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</si>
  <si>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</si>
  <si>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</si>
  <si>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</si>
  <si>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</si>
  <si>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</si>
  <si>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</si>
  <si>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</si>
  <si>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</si>
  <si>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</si>
  <si>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</si>
  <si>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</si>
  <si>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</si>
  <si>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</si>
  <si>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</si>
  <si>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</si>
  <si>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</si>
  <si>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</si>
  <si>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</si>
  <si>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</si>
  <si>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</si>
  <si>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</si>
  <si>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</si>
  <si>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</si>
  <si>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</si>
  <si>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</si>
  <si>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</si>
  <si>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</si>
  <si>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</si>
  <si>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</si>
  <si>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</si>
  <si>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</si>
  <si>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</si>
  <si>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</si>
  <si>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</si>
  <si>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</si>
  <si>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</si>
  <si>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</si>
  <si>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</si>
  <si>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</si>
  <si>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</si>
  <si>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</si>
  <si>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</si>
  <si>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</si>
  <si>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</si>
  <si>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</si>
  <si>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</si>
  <si>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</si>
  <si>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</si>
  <si>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</si>
  <si>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</si>
  <si>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</si>
  <si>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</si>
  <si>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</si>
  <si>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</si>
  <si>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</si>
  <si>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</si>
  <si>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</si>
  <si>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</si>
  <si>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</si>
  <si>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</si>
  <si>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</si>
  <si>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</si>
  <si>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</si>
  <si>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</si>
  <si>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</si>
  <si>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</si>
  <si>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</si>
  <si>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</si>
  <si>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</si>
  <si>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</si>
  <si>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</si>
  <si>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</si>
  <si>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</si>
  <si>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</si>
  <si>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</si>
  <si>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</si>
  <si>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</si>
  <si>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</si>
  <si>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</si>
  <si>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</si>
  <si>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</si>
  <si>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</si>
  <si>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</si>
  <si>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</si>
  <si>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</si>
  <si>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</si>
  <si>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</si>
  <si>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</si>
  <si>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</si>
  <si>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</si>
  <si>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</si>
  <si>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</si>
  <si>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</si>
  <si>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</si>
  <si>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</si>
  <si>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</si>
  <si>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</si>
  <si>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</si>
  <si>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</si>
  <si>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</si>
  <si>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</si>
  <si>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</si>
  <si>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</si>
  <si>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</si>
  <si>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</si>
  <si>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</si>
  <si>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</si>
  <si>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</si>
  <si>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</si>
  <si>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</si>
  <si>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</si>
  <si>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</si>
  <si>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</si>
  <si>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</si>
  <si>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</si>
  <si>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</si>
  <si>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</si>
  <si>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</si>
  <si>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</si>
  <si>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</si>
  <si>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</si>
  <si>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</si>
  <si>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</si>
  <si>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</si>
  <si>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</si>
  <si>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</si>
  <si>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</si>
  <si>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</si>
  <si>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</si>
  <si>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</si>
  <si>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</si>
  <si>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</si>
  <si>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</si>
  <si>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</si>
  <si>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</si>
  <si>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</si>
  <si>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</si>
  <si>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</si>
  <si>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</si>
  <si>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</si>
  <si>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</si>
  <si>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</si>
  <si>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</si>
  <si>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</si>
  <si>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</si>
  <si>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</si>
  <si>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</si>
  <si>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</si>
  <si>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</si>
  <si>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</si>
  <si>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</si>
  <si>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</si>
  <si>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</si>
  <si>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</si>
  <si>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</si>
  <si>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</si>
  <si>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</si>
  <si>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</si>
  <si>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</si>
  <si>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</si>
  <si>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</si>
  <si>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</si>
  <si>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</si>
  <si>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</si>
  <si>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</si>
  <si>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</si>
  <si>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</si>
  <si>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</si>
  <si>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</si>
  <si>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</si>
  <si>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</si>
  <si>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</si>
  <si>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</si>
  <si>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</si>
  <si>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</si>
  <si>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</si>
  <si>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</si>
  <si>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</si>
  <si>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</si>
  <si>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</si>
  <si>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</si>
  <si>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</si>
  <si>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</si>
  <si>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</si>
  <si>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</si>
  <si>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</si>
  <si>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</si>
  <si>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</si>
  <si>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</si>
  <si>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</si>
  <si>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</si>
  <si>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</si>
  <si>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</si>
  <si>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</si>
  <si>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</si>
  <si>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</si>
  <si>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</si>
  <si>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</si>
  <si>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</si>
  <si>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</si>
  <si>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</si>
  <si>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</si>
  <si>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</si>
  <si>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</si>
  <si>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</si>
  <si>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</si>
  <si>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</si>
  <si>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</si>
  <si>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</si>
  <si>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</si>
  <si>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</si>
  <si>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</si>
  <si>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</si>
  <si>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</si>
  <si>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</si>
  <si>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</si>
  <si>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</si>
  <si>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</si>
  <si>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</si>
  <si>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</si>
  <si>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</si>
  <si>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</si>
  <si>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</si>
  <si>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</si>
  <si>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</si>
  <si>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</si>
  <si>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</si>
  <si>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</si>
  <si>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</si>
  <si>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</si>
  <si>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</si>
  <si>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</si>
  <si>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</si>
  <si>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</si>
  <si>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</si>
  <si>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</si>
  <si>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</si>
  <si>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</si>
  <si>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</si>
  <si>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</si>
  <si>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</si>
  <si>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</si>
  <si>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</si>
  <si>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</si>
  <si>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</si>
  <si>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</si>
  <si>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</si>
  <si>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</si>
  <si>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</si>
  <si>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</si>
  <si>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</si>
  <si>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</si>
  <si>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</si>
  <si>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</si>
  <si>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</si>
  <si>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</si>
  <si>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</si>
  <si>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</si>
  <si>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</si>
  <si>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</si>
  <si>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</si>
  <si>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</si>
  <si>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</si>
  <si>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</si>
  <si>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</si>
  <si>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</si>
  <si>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</si>
  <si>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</si>
  <si>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</si>
  <si>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</si>
  <si>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</si>
  <si>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</si>
  <si>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</si>
  <si>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</si>
  <si>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</si>
  <si>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</si>
  <si>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</si>
  <si>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</si>
  <si>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</si>
  <si>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</si>
  <si>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</si>
  <si>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</si>
  <si>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</si>
  <si>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</si>
  <si>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</si>
  <si>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</si>
  <si>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</si>
  <si>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</si>
  <si>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</si>
  <si>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</si>
  <si>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</si>
  <si>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</si>
  <si>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</si>
  <si>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</si>
  <si>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</si>
  <si>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</si>
  <si>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</si>
  <si>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</si>
  <si>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</si>
  <si>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</si>
  <si>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</si>
  <si>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</si>
  <si>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</si>
  <si>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</si>
  <si>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</si>
  <si>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</si>
  <si>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</si>
  <si>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</si>
  <si>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</si>
  <si>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</si>
  <si>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</si>
  <si>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</si>
  <si>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</si>
  <si>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</si>
  <si>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</si>
  <si>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</si>
  <si>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</si>
  <si>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</si>
  <si>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</si>
  <si>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</si>
  <si>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</si>
  <si>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</si>
  <si>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</si>
  <si>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</si>
  <si>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</si>
  <si>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</si>
  <si>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</si>
  <si>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</si>
  <si>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</si>
  <si>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</si>
  <si>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</si>
  <si>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</si>
  <si>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</si>
  <si>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</si>
  <si>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</si>
  <si>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</si>
  <si>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</si>
  <si>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</si>
  <si>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</si>
  <si>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</si>
  <si>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</si>
  <si>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</si>
  <si>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</si>
  <si>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</si>
  <si>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</si>
  <si>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</si>
  <si>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</si>
  <si>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</si>
  <si>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</si>
  <si>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</si>
  <si>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</si>
  <si>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</si>
  <si>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</si>
  <si>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</si>
  <si>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</si>
  <si>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</si>
  <si>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</si>
  <si>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</si>
  <si>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</si>
  <si>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</si>
  <si>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</si>
  <si>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</si>
  <si>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</si>
  <si>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</si>
  <si>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</si>
  <si>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</si>
  <si>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</si>
  <si>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</si>
  <si>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</si>
  <si>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</si>
  <si>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</si>
  <si>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</si>
  <si>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</si>
  <si>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</si>
  <si>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</si>
  <si>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</si>
  <si>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</si>
  <si>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</si>
  <si>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</si>
  <si>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</si>
  <si>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</si>
  <si>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</si>
  <si>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</si>
  <si>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</si>
  <si>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</si>
  <si>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</si>
  <si>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</si>
  <si>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</si>
  <si>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</si>
  <si>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</si>
  <si>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</si>
  <si>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</si>
  <si>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</si>
  <si>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</si>
  <si>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</si>
  <si>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</si>
  <si>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</si>
  <si>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</si>
  <si>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</si>
  <si>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</si>
  <si>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</si>
  <si>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</si>
  <si>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</si>
  <si>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</si>
  <si>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</si>
  <si>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</si>
  <si>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</si>
  <si>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</si>
  <si>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</si>
  <si>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</si>
  <si>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</si>
  <si>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</si>
  <si>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</si>
  <si>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</si>
  <si>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</si>
  <si>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</si>
  <si>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</si>
  <si>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</si>
  <si>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</si>
  <si>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</si>
  <si>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</si>
  <si>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</si>
  <si>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</si>
  <si>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</si>
  <si>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</si>
  <si>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</si>
  <si>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</si>
  <si>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</si>
  <si>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</si>
  <si>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</si>
  <si>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</si>
  <si>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</si>
  <si>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</si>
  <si>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</si>
  <si>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</si>
  <si>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</si>
  <si>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</si>
  <si>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</si>
  <si>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</si>
  <si>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</si>
  <si>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</si>
  <si>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</si>
  <si>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</si>
  <si>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</si>
  <si>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</si>
  <si>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</si>
  <si>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</si>
  <si>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</si>
  <si>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</si>
  <si>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</si>
  <si>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</si>
  <si>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</si>
  <si>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</si>
  <si>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</si>
  <si>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</si>
  <si>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</si>
  <si>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</si>
  <si>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</si>
  <si>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</si>
  <si>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</si>
  <si>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</si>
  <si>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</si>
  <si>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</si>
  <si>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</si>
  <si>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</si>
  <si>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</si>
  <si>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</si>
  <si>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</si>
  <si>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</si>
  <si>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</si>
  <si>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</si>
  <si>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</si>
  <si>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</si>
  <si>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</si>
  <si>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</si>
  <si>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</si>
  <si>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</si>
  <si>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</si>
  <si>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</si>
  <si>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</si>
  <si>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</si>
  <si>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</si>
  <si>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</si>
  <si>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</si>
  <si>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</si>
  <si>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</si>
  <si>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</si>
  <si>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</si>
  <si>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</si>
  <si>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</si>
  <si>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</si>
  <si>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</si>
  <si>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</si>
  <si>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</si>
  <si>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</si>
  <si>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</si>
  <si>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</si>
  <si>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</si>
  <si>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</si>
  <si>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</si>
  <si>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</si>
  <si>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</si>
  <si>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</si>
  <si>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</si>
  <si>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</si>
  <si>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</si>
  <si>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</si>
  <si>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</si>
  <si>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</si>
  <si>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</si>
  <si>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</si>
  <si>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</si>
  <si>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</si>
  <si>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</si>
  <si>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</si>
  <si>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</si>
  <si>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</si>
  <si>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</si>
  <si>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</si>
  <si>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</si>
  <si>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</si>
  <si>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</si>
  <si>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</si>
  <si>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</si>
  <si>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</si>
  <si>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</si>
  <si>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</si>
  <si>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</si>
  <si>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</si>
  <si>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</si>
  <si>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</si>
  <si>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</si>
  <si>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</si>
  <si>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</si>
  <si>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</si>
  <si>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</si>
  <si>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</si>
  <si>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</si>
  <si>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</si>
  <si>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</si>
  <si>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</si>
  <si>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</si>
  <si>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</si>
  <si>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</si>
  <si>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</si>
  <si>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</si>
  <si>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</si>
  <si>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</si>
  <si>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</si>
  <si>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</si>
  <si>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</si>
  <si>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</si>
  <si>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</si>
  <si>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</si>
  <si>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</si>
  <si>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</si>
  <si>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</si>
  <si>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</si>
  <si>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</si>
  <si>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</si>
  <si>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</si>
  <si>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</si>
  <si>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</si>
  <si>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</si>
  <si>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</si>
  <si>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</si>
  <si>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</si>
  <si>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</si>
  <si>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</si>
  <si>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</si>
  <si>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</si>
  <si>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</si>
  <si>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</si>
  <si>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</si>
  <si>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</si>
  <si>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</si>
  <si>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</si>
  <si>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</si>
  <si>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</si>
  <si>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</si>
  <si>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</si>
  <si>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</si>
  <si>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</si>
  <si>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</si>
  <si>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</si>
  <si>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</si>
  <si>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</si>
  <si>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</si>
  <si>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</si>
  <si>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</si>
  <si>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</si>
  <si>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</si>
  <si>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</si>
  <si>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</si>
  <si>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</si>
  <si>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</si>
  <si>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</si>
  <si>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</si>
  <si>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</si>
  <si>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</si>
  <si>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</si>
  <si>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</si>
  <si>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</si>
  <si>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</si>
  <si>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</si>
  <si>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</si>
  <si>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</si>
  <si>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</si>
  <si>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</si>
  <si>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</si>
  <si>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</si>
  <si>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</si>
  <si>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</si>
  <si>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</si>
  <si>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</si>
  <si>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</si>
  <si>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</si>
  <si>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</si>
  <si>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</si>
  <si>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</si>
  <si>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</si>
  <si>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</si>
  <si>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</si>
  <si>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</si>
  <si>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</si>
  <si>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</si>
  <si>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</si>
  <si>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</si>
  <si>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</si>
  <si>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</si>
  <si>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</si>
  <si>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</si>
  <si>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</si>
  <si>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</si>
  <si>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</si>
  <si>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</si>
  <si>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</si>
  <si>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</si>
  <si>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</si>
  <si>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</si>
  <si>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</si>
  <si>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</si>
  <si>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</si>
  <si>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</si>
  <si>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</si>
  <si>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</si>
  <si>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</si>
  <si>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</si>
  <si>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</si>
  <si>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</si>
  <si>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</si>
  <si>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</si>
  <si>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</si>
  <si>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</si>
  <si>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</si>
  <si>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</si>
  <si>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</si>
  <si>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</si>
  <si>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</si>
  <si>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</si>
  <si>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</si>
  <si>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</si>
  <si>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</si>
  <si>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</si>
  <si>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</si>
  <si>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</si>
  <si>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</si>
  <si>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</si>
  <si>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</si>
  <si>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</si>
  <si>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</si>
  <si>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</si>
  <si>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</si>
  <si>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</si>
  <si>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</si>
  <si>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</si>
  <si>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</si>
  <si>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</si>
  <si>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</si>
  <si>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</si>
  <si>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</si>
  <si>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</si>
  <si>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</si>
  <si>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</si>
  <si>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</si>
  <si>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</si>
  <si>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</si>
  <si>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</si>
  <si>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</si>
  <si>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</si>
  <si>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</si>
  <si>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</si>
  <si>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</si>
  <si>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</si>
  <si>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</si>
  <si>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</si>
  <si>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</si>
  <si>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</si>
  <si>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</si>
  <si>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</si>
  <si>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</si>
  <si>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</si>
  <si>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</si>
  <si>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</si>
  <si>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</si>
  <si>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</si>
  <si>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</si>
  <si>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</si>
  <si>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</si>
  <si>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</si>
  <si>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</si>
  <si>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</si>
  <si>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</si>
  <si>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</si>
  <si>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</si>
  <si>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</si>
  <si>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</si>
  <si>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</si>
  <si>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</si>
  <si>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</si>
  <si>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</si>
  <si>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</si>
  <si>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</si>
  <si>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</si>
  <si>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</si>
  <si>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</si>
  <si>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</si>
  <si>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</si>
  <si>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</si>
  <si>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</si>
  <si>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</si>
  <si>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</si>
  <si>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</si>
  <si>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</si>
  <si>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</si>
  <si>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</si>
  <si>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</si>
  <si>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</si>
  <si>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</si>
  <si>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</si>
  <si>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</si>
  <si>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</si>
  <si>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</si>
  <si>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</si>
  <si>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</si>
  <si>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</si>
  <si>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</si>
  <si>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</si>
  <si>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</si>
  <si>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</si>
  <si>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</si>
  <si>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</si>
  <si>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</si>
  <si>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</si>
  <si>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</si>
  <si>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</si>
  <si>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</si>
  <si>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</si>
  <si>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</si>
  <si>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</si>
  <si>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</si>
  <si>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</si>
  <si>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</si>
  <si>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</si>
  <si>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</si>
  <si>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</si>
  <si>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</si>
  <si>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</si>
  <si>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</si>
  <si>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</si>
  <si>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</si>
  <si>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</si>
  <si>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</si>
  <si>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</si>
  <si>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</si>
  <si>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</si>
  <si>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</si>
  <si>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</si>
  <si>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</si>
  <si>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</si>
  <si>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</si>
  <si>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</si>
  <si>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</si>
  <si>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</si>
  <si>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</si>
  <si>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</si>
  <si>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</si>
  <si>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</si>
  <si>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</si>
  <si>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</si>
  <si>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</si>
  <si>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</si>
  <si>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</si>
  <si>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</si>
  <si>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</si>
  <si>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</si>
  <si>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</si>
  <si>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</si>
  <si>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</si>
  <si>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</si>
  <si>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</si>
  <si>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</si>
  <si>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</si>
  <si>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</si>
  <si>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</si>
  <si>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</si>
  <si>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</si>
  <si>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</si>
  <si>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</si>
  <si>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</si>
  <si>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</si>
  <si>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</si>
  <si>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</si>
  <si>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</si>
  <si>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</si>
  <si>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</si>
  <si>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</si>
  <si>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</si>
  <si>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</si>
  <si>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</si>
  <si>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</si>
  <si>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</si>
  <si>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</si>
  <si>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</si>
  <si>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</si>
  <si>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</si>
  <si>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</si>
  <si>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</si>
  <si>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</si>
  <si>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</si>
  <si>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</si>
  <si>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</si>
  <si>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</si>
  <si>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</si>
  <si>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</si>
  <si>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</si>
  <si>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</si>
  <si>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</si>
  <si>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</si>
  <si>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</si>
  <si>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</si>
  <si>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</si>
  <si>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</si>
  <si>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</si>
  <si>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</si>
  <si>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</si>
  <si>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</si>
  <si>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</si>
  <si>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</si>
  <si>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</si>
  <si>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</si>
  <si>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</si>
  <si>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</si>
  <si>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</si>
  <si>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</si>
  <si>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</si>
  <si>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</si>
  <si>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</si>
  <si>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</si>
  <si>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</si>
  <si>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</si>
  <si>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</si>
  <si>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</si>
  <si>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</si>
  <si>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</si>
  <si>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</si>
  <si>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</si>
  <si>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</si>
  <si>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</si>
  <si>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</si>
  <si>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</si>
  <si>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</si>
  <si>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</si>
  <si>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</si>
  <si>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</si>
  <si>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</si>
  <si>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</si>
  <si>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</si>
  <si>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</si>
  <si>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</si>
  <si>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</si>
  <si>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</si>
  <si>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</si>
  <si>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</si>
  <si>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</si>
  <si>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</si>
  <si>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</si>
  <si>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</si>
  <si>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</si>
  <si>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</si>
  <si>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</si>
  <si>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</si>
  <si>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</si>
  <si>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</si>
  <si>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</si>
  <si>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</si>
  <si>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</si>
  <si>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</si>
  <si>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</si>
  <si>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</si>
  <si>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</si>
  <si>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</si>
  <si>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</si>
  <si>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</si>
  <si>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</si>
  <si>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</si>
  <si>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</si>
  <si>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</si>
  <si>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</si>
  <si>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</si>
  <si>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</si>
  <si>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</si>
  <si>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</si>
  <si>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</si>
  <si>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</si>
  <si>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</si>
  <si>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</si>
  <si>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</si>
  <si>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</si>
  <si>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</si>
  <si>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</si>
  <si>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</si>
  <si>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</si>
  <si>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</si>
  <si>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</si>
  <si>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</si>
  <si>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</si>
  <si>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</si>
  <si>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</si>
  <si>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</si>
  <si>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</si>
  <si>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</si>
  <si>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</si>
  <si>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</si>
  <si>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</si>
  <si>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</si>
  <si>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</si>
  <si>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</si>
  <si>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</si>
  <si>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</si>
  <si>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</si>
  <si>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</si>
  <si>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</si>
  <si>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</si>
  <si>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</si>
  <si>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</si>
  <si>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</si>
  <si>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</si>
  <si>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</si>
  <si>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</si>
  <si>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</si>
  <si>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</si>
  <si>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</si>
  <si>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</si>
  <si>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</si>
  <si>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</si>
  <si>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</si>
  <si>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</si>
  <si>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</si>
  <si>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</si>
  <si>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</si>
  <si>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</si>
  <si>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</si>
  <si>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</si>
  <si>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</si>
  <si>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</si>
  <si>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</si>
  <si>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</si>
  <si>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</si>
  <si>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</si>
  <si>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</si>
  <si>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</si>
  <si>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</si>
  <si>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</si>
  <si>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</si>
  <si>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</si>
  <si>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</si>
  <si>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</si>
  <si>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</si>
  <si>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</si>
  <si>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</si>
  <si>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</si>
  <si>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</si>
  <si>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</si>
  <si>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</si>
  <si>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</si>
  <si>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</si>
  <si>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</si>
  <si>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</si>
  <si>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</si>
  <si>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</si>
  <si>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</si>
  <si>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</si>
  <si>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</si>
  <si>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</si>
  <si>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</si>
  <si>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</si>
  <si>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</si>
  <si>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</si>
  <si>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</si>
  <si>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</si>
  <si>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</si>
  <si>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</si>
  <si>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</si>
  <si>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</si>
  <si>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</si>
  <si>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</si>
  <si>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</si>
  <si>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</si>
  <si>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</si>
  <si>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</si>
  <si>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</si>
  <si>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</si>
  <si>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</si>
  <si>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</si>
  <si>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</si>
  <si>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</si>
  <si>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</si>
  <si>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</si>
  <si>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</si>
  <si>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</si>
  <si>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</si>
  <si>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</si>
  <si>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</si>
  <si>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</si>
  <si>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</si>
  <si>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</si>
  <si>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</si>
  <si>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</si>
  <si>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</si>
  <si>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</si>
  <si>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</si>
  <si>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</si>
  <si>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</si>
  <si>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</si>
  <si>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</si>
  <si>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</si>
  <si>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</si>
  <si>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</si>
  <si>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</si>
  <si>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</si>
  <si>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</si>
  <si>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</si>
  <si>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</si>
  <si>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</si>
  <si>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</si>
  <si>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</si>
  <si>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</si>
  <si>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</si>
  <si>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</si>
  <si>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</si>
  <si>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</si>
  <si>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</si>
  <si>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</si>
  <si>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</si>
  <si>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</si>
  <si>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</si>
  <si>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</si>
  <si>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</si>
  <si>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</si>
  <si>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</si>
  <si>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</si>
  <si>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</si>
  <si>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</si>
  <si>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</si>
  <si>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</si>
  <si>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</si>
  <si>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</si>
  <si>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</si>
  <si>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</si>
  <si>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</si>
  <si>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</si>
  <si>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</si>
  <si>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</si>
  <si>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</si>
  <si>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</si>
  <si>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</si>
  <si>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</si>
  <si>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</si>
  <si>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</si>
  <si>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</si>
  <si>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</si>
  <si>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</si>
  <si>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</si>
  <si>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</si>
  <si>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</si>
  <si>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</si>
  <si>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</si>
  <si>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</si>
  <si>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</si>
  <si>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</si>
  <si>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</si>
  <si>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</si>
  <si>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</si>
  <si>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</si>
  <si>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</si>
  <si>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</si>
  <si>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</si>
  <si>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</si>
  <si>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</si>
  <si>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</si>
  <si>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</si>
  <si>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</si>
  <si>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</si>
  <si>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</si>
  <si>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</si>
  <si>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</si>
  <si>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</si>
  <si>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</si>
  <si>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</si>
  <si>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</si>
  <si>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</si>
  <si>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</si>
  <si>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</si>
  <si>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</si>
  <si>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</si>
  <si>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</si>
  <si>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</si>
  <si>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</si>
  <si>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</si>
  <si>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</si>
  <si>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</si>
  <si>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</si>
  <si>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</si>
  <si>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</si>
  <si>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</si>
  <si>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</si>
  <si>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</si>
  <si>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</si>
  <si>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</si>
  <si>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</si>
  <si>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</si>
  <si>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</si>
  <si>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</si>
  <si>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</si>
  <si>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</si>
  <si>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</si>
  <si>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</si>
  <si>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</si>
  <si>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</si>
  <si>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</si>
  <si>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</si>
  <si>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</si>
  <si>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</si>
  <si>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</si>
  <si>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</si>
  <si>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</si>
  <si>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</si>
  <si>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</si>
  <si>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</si>
  <si>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</si>
  <si>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</si>
  <si>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</si>
  <si>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</si>
  <si>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</si>
  <si>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</si>
  <si>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</si>
  <si>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</si>
  <si>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</si>
  <si>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</si>
  <si>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</si>
  <si>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</si>
  <si>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</si>
  <si>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</si>
  <si>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</si>
  <si>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</si>
  <si>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</si>
  <si>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</si>
  <si>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</si>
  <si>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</si>
  <si>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</si>
  <si>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</si>
  <si>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</si>
  <si>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</si>
  <si>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</si>
  <si>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</si>
  <si>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</si>
  <si>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</si>
  <si>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</si>
  <si>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</si>
  <si>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</si>
  <si>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</si>
  <si>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</si>
  <si>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</si>
  <si>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</si>
  <si>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</si>
  <si>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</si>
  <si>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</si>
  <si>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</si>
  <si>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</si>
  <si>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</si>
  <si>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</si>
  <si>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</si>
  <si>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</si>
  <si>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</si>
  <si>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</si>
  <si>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</si>
  <si>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</si>
  <si>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</si>
  <si>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</si>
  <si>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</si>
  <si>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</si>
  <si>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</si>
  <si>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</si>
  <si>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</si>
  <si>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</si>
  <si>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</si>
  <si>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</si>
  <si>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</si>
  <si>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</si>
  <si>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</si>
  <si>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</si>
  <si>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</si>
  <si>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</si>
  <si>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</si>
  <si>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</si>
  <si>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</si>
  <si>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</si>
  <si>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</si>
  <si>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</si>
  <si>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</si>
  <si>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</si>
  <si>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</si>
  <si>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</si>
  <si>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</si>
  <si>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AUGUST CESAREC</t>
  </si>
  <si>
    <t>VLADIMIRA NAZORA 1</t>
  </si>
  <si>
    <t>TANJA ŽAGAR</t>
  </si>
  <si>
    <t>033716662</t>
  </si>
  <si>
    <t>tanja.zagar1@skole.hr</t>
  </si>
  <si>
    <t>ured@os-acesarec-spisicbukovica.hr</t>
  </si>
  <si>
    <t>MARIJANA NOVAK STANIĆ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</si>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</sst>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7538617</v>
      </c>
      <c r="D2" s="63">
        <f>PRRAS!E12</f>
        <v>7432646</v>
      </c>
      <c r="E2" s="63"/>
      <c r="F2" s="63"/>
      <c r="G2" s="64">
        <f t="shared" ref="G2:G65" si="0">(B2/1000)*(C2*1+D2*2)</f>
        <v>22403.909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08674</v>
      </c>
      <c r="L10" s="50">
        <f>INT(VALUE(RefStr!B6))</f>
        <v>8674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03104761</v>
      </c>
      <c r="L11" s="50">
        <f>INT(VALUE(RefStr!B8))</f>
        <v>3104761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AUGUST CESAREC</v>
      </c>
      <c r="L12" s="50">
        <f>LEN(Skriveni!K12)</f>
        <v>28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33404</v>
      </c>
      <c r="L13" s="50">
        <f>INT(VALUE(RefStr!B12))</f>
        <v>33404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ŠPIŠIĆ BUKOVICA</v>
      </c>
      <c r="L14" s="50">
        <f>LEN(Skriveni!K14)</f>
        <v>15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VLADIMIRA NAZORA 1</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449</v>
      </c>
      <c r="L19" s="50">
        <f>INT(VALUE(RefStr!B22))</f>
        <v>449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10</v>
      </c>
      <c r="L20" s="50">
        <f>IF(ISERROR(RefStr!H2),0,INT(VALUE(RefStr!H2)))</f>
        <v>10</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39657433014</v>
      </c>
      <c r="L21" s="50">
        <f>INT(VALUE(RefStr!K14))</f>
        <v>39657433014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TANJA ŽAGAR</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033716662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033716662</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tanja.zagar1@skole.hr</v>
      </c>
      <c r="L25" s="50">
        <f>LEN(RefStr!H29)</f>
        <v>21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ured@os-acesarec-spisicbukovica.hr</v>
      </c>
      <c r="L26" s="50">
        <f>LEN(RefStr!H31)</f>
        <v>34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MARIJANA NOVAK STANIĆ</v>
      </c>
      <c r="L27" s="50">
        <f>LEN(RefStr!H33)</f>
        <v>21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146.778.704,68</v>
      </c>
      <c r="L28" s="50">
        <f>SUM(G2:G1561)</f>
        <v>146778704.68200004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90223067.947000012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45369092.476000004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10536796.460999999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1071.8530000000001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648675.94499999995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5978270</v>
      </c>
      <c r="D46" s="58">
        <f>PRRAS!E56</f>
        <v>6108544</v>
      </c>
      <c r="E46" s="58">
        <v>0</v>
      </c>
      <c r="F46" s="58">
        <v>0</v>
      </c>
      <c r="G46" s="59">
        <f t="shared" si="0"/>
        <v>818791.11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5978270</v>
      </c>
      <c r="D64" s="58">
        <f>PRRAS!E74</f>
        <v>6051419</v>
      </c>
      <c r="E64" s="58">
        <v>0</v>
      </c>
      <c r="F64" s="58">
        <v>0</v>
      </c>
      <c r="G64" s="59">
        <f t="shared" si="0"/>
        <v>1139109.804</v>
      </c>
      <c r="H64" s="59">
        <f t="shared" si="1"/>
        <v>0</v>
      </c>
      <c r="I64" s="60">
        <v>0</v>
      </c>
    </row>
    <row r="65" spans="1:9" x14ac:dyDescent="0.2">
      <c r="A65" s="57">
        <v>151</v>
      </c>
      <c r="B65" s="58">
        <f>PRRAS!C75</f>
        <v>64</v>
      </c>
      <c r="C65" s="58">
        <f>PRRAS!D75</f>
        <v>5913482</v>
      </c>
      <c r="D65" s="58">
        <f>PRRAS!E75</f>
        <v>6018019</v>
      </c>
      <c r="E65" s="58">
        <v>0</v>
      </c>
      <c r="F65" s="58">
        <v>0</v>
      </c>
      <c r="G65" s="59">
        <f t="shared" si="0"/>
        <v>1148769.28</v>
      </c>
      <c r="H65" s="59">
        <f t="shared" si="1"/>
        <v>0</v>
      </c>
      <c r="I65" s="60">
        <v>0</v>
      </c>
    </row>
    <row r="66" spans="1:9" x14ac:dyDescent="0.2">
      <c r="A66" s="57">
        <v>151</v>
      </c>
      <c r="B66" s="58">
        <f>PRRAS!C76</f>
        <v>65</v>
      </c>
      <c r="C66" s="58">
        <f>PRRAS!D76</f>
        <v>64788</v>
      </c>
      <c r="D66" s="58">
        <f>PRRAS!E76</f>
        <v>33400</v>
      </c>
      <c r="E66" s="58">
        <v>0</v>
      </c>
      <c r="F66" s="58">
        <v>0</v>
      </c>
      <c r="G66" s="59">
        <f t="shared" ref="G66:G129" si="2">(B66/1000)*(C66*1+D66*2)</f>
        <v>8553.2200000000012</v>
      </c>
      <c r="H66" s="59">
        <f t="shared" ref="H66:H129" si="3">ABS(C66-ROUND(C66,0))+ABS(D66-ROUND(D66,0))</f>
        <v>0</v>
      </c>
      <c r="I66" s="60">
        <v>0</v>
      </c>
    </row>
    <row r="67" spans="1:9" x14ac:dyDescent="0.2">
      <c r="A67" s="57">
        <v>151</v>
      </c>
      <c r="B67" s="58">
        <f>PRRAS!C77</f>
        <v>66</v>
      </c>
      <c r="C67" s="58">
        <f>PRRAS!D77</f>
        <v>0</v>
      </c>
      <c r="D67" s="58">
        <f>PRRAS!E77</f>
        <v>57125</v>
      </c>
      <c r="E67" s="58">
        <v>0</v>
      </c>
      <c r="F67" s="58">
        <v>0</v>
      </c>
      <c r="G67" s="59">
        <f t="shared" si="2"/>
        <v>7540.5</v>
      </c>
      <c r="H67" s="59">
        <f t="shared" si="3"/>
        <v>0</v>
      </c>
      <c r="I67" s="60">
        <v>0</v>
      </c>
    </row>
    <row r="68" spans="1:9" x14ac:dyDescent="0.2">
      <c r="A68" s="57">
        <v>151</v>
      </c>
      <c r="B68" s="58">
        <f>PRRAS!C78</f>
        <v>67</v>
      </c>
      <c r="C68" s="58">
        <f>PRRAS!D78</f>
        <v>0</v>
      </c>
      <c r="D68" s="58">
        <f>PRRAS!E78</f>
        <v>57125</v>
      </c>
      <c r="E68" s="58">
        <v>0</v>
      </c>
      <c r="F68" s="58">
        <v>0</v>
      </c>
      <c r="G68" s="59">
        <f t="shared" si="2"/>
        <v>7654.7500000000009</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v>
      </c>
      <c r="D75" s="58">
        <f>PRRAS!E85</f>
        <v>3</v>
      </c>
      <c r="E75" s="58">
        <v>0</v>
      </c>
      <c r="F75" s="58">
        <v>0</v>
      </c>
      <c r="G75" s="59">
        <f t="shared" si="2"/>
        <v>0.81399999999999995</v>
      </c>
      <c r="H75" s="59">
        <f t="shared" si="3"/>
        <v>0</v>
      </c>
      <c r="I75" s="60">
        <v>0</v>
      </c>
    </row>
    <row r="76" spans="1:9" x14ac:dyDescent="0.2">
      <c r="A76" s="57">
        <v>151</v>
      </c>
      <c r="B76" s="58">
        <f>PRRAS!C86</f>
        <v>75</v>
      </c>
      <c r="C76" s="58">
        <f>PRRAS!D86</f>
        <v>5</v>
      </c>
      <c r="D76" s="58">
        <f>PRRAS!E86</f>
        <v>3</v>
      </c>
      <c r="E76" s="58">
        <v>0</v>
      </c>
      <c r="F76" s="58">
        <v>0</v>
      </c>
      <c r="G76" s="59">
        <f t="shared" si="2"/>
        <v>0.82499999999999996</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v>
      </c>
      <c r="D78" s="58">
        <f>PRRAS!E88</f>
        <v>3</v>
      </c>
      <c r="E78" s="58">
        <v>0</v>
      </c>
      <c r="F78" s="58">
        <v>0</v>
      </c>
      <c r="G78" s="59">
        <f t="shared" si="2"/>
        <v>0.84699999999999998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216475</v>
      </c>
      <c r="D106" s="58">
        <f>PRRAS!E116</f>
        <v>200461</v>
      </c>
      <c r="E106" s="58">
        <v>0</v>
      </c>
      <c r="F106" s="58">
        <v>0</v>
      </c>
      <c r="G106" s="59">
        <f t="shared" si="2"/>
        <v>64826.684999999998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216475</v>
      </c>
      <c r="D112" s="58">
        <f>PRRAS!E122</f>
        <v>200461</v>
      </c>
      <c r="E112" s="58">
        <v>0</v>
      </c>
      <c r="F112" s="58">
        <v>0</v>
      </c>
      <c r="G112" s="59">
        <f t="shared" si="2"/>
        <v>68531.066999999995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216475</v>
      </c>
      <c r="D117" s="58">
        <f>PRRAS!E127</f>
        <v>200461</v>
      </c>
      <c r="E117" s="58">
        <v>0</v>
      </c>
      <c r="F117" s="58">
        <v>0</v>
      </c>
      <c r="G117" s="59">
        <f t="shared" si="2"/>
        <v>71618.052000000011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68619</v>
      </c>
      <c r="D124" s="58">
        <f>PRRAS!E134</f>
        <v>58572</v>
      </c>
      <c r="E124" s="58">
        <v>0</v>
      </c>
      <c r="F124" s="58">
        <v>0</v>
      </c>
      <c r="G124" s="59">
        <f t="shared" si="2"/>
        <v>22848.848999999998</v>
      </c>
      <c r="H124" s="59">
        <f t="shared" si="3"/>
        <v>0</v>
      </c>
      <c r="I124" s="60">
        <v>0</v>
      </c>
    </row>
    <row r="125" spans="1:9" x14ac:dyDescent="0.2">
      <c r="A125" s="57">
        <v>151</v>
      </c>
      <c r="B125" s="58">
        <f>PRRAS!C135</f>
        <v>124</v>
      </c>
      <c r="C125" s="58">
        <f>PRRAS!D135</f>
        <v>48366</v>
      </c>
      <c r="D125" s="58">
        <f>PRRAS!E135</f>
        <v>48942</v>
      </c>
      <c r="E125" s="58">
        <v>0</v>
      </c>
      <c r="F125" s="58">
        <v>0</v>
      </c>
      <c r="G125" s="59">
        <f t="shared" si="2"/>
        <v>18135</v>
      </c>
      <c r="H125" s="59">
        <f t="shared" si="3"/>
        <v>0</v>
      </c>
      <c r="I125" s="60">
        <v>0</v>
      </c>
    </row>
    <row r="126" spans="1:9" x14ac:dyDescent="0.2">
      <c r="A126" s="57">
        <v>151</v>
      </c>
      <c r="B126" s="58">
        <f>PRRAS!C136</f>
        <v>125</v>
      </c>
      <c r="C126" s="58">
        <f>PRRAS!D136</f>
        <v>1328</v>
      </c>
      <c r="D126" s="58">
        <f>PRRAS!E136</f>
        <v>480</v>
      </c>
      <c r="E126" s="58">
        <v>0</v>
      </c>
      <c r="F126" s="58">
        <v>0</v>
      </c>
      <c r="G126" s="59">
        <f t="shared" si="2"/>
        <v>286</v>
      </c>
      <c r="H126" s="59">
        <f t="shared" si="3"/>
        <v>0</v>
      </c>
      <c r="I126" s="60">
        <v>0</v>
      </c>
    </row>
    <row r="127" spans="1:9" x14ac:dyDescent="0.2">
      <c r="A127" s="57">
        <v>151</v>
      </c>
      <c r="B127" s="58">
        <f>PRRAS!C137</f>
        <v>126</v>
      </c>
      <c r="C127" s="58">
        <f>PRRAS!D137</f>
        <v>47038</v>
      </c>
      <c r="D127" s="58">
        <f>PRRAS!E137</f>
        <v>48462</v>
      </c>
      <c r="E127" s="58">
        <v>0</v>
      </c>
      <c r="F127" s="58">
        <v>0</v>
      </c>
      <c r="G127" s="59">
        <f t="shared" si="2"/>
        <v>18139.212</v>
      </c>
      <c r="H127" s="59">
        <f t="shared" si="3"/>
        <v>0</v>
      </c>
      <c r="I127" s="60">
        <v>0</v>
      </c>
    </row>
    <row r="128" spans="1:9" x14ac:dyDescent="0.2">
      <c r="A128" s="57">
        <v>151</v>
      </c>
      <c r="B128" s="58">
        <f>PRRAS!C138</f>
        <v>127</v>
      </c>
      <c r="C128" s="58">
        <f>PRRAS!D138</f>
        <v>20253</v>
      </c>
      <c r="D128" s="58">
        <f>PRRAS!E138</f>
        <v>9630</v>
      </c>
      <c r="E128" s="58">
        <v>0</v>
      </c>
      <c r="F128" s="58">
        <v>0</v>
      </c>
      <c r="G128" s="59">
        <f t="shared" si="2"/>
        <v>5018.1509999999998</v>
      </c>
      <c r="H128" s="59">
        <f t="shared" si="3"/>
        <v>0</v>
      </c>
      <c r="I128" s="60">
        <v>0</v>
      </c>
    </row>
    <row r="129" spans="1:9" x14ac:dyDescent="0.2">
      <c r="A129" s="57">
        <v>151</v>
      </c>
      <c r="B129" s="58">
        <f>PRRAS!C139</f>
        <v>128</v>
      </c>
      <c r="C129" s="58">
        <f>PRRAS!D139</f>
        <v>18253</v>
      </c>
      <c r="D129" s="58">
        <f>PRRAS!E139</f>
        <v>9630</v>
      </c>
      <c r="E129" s="58">
        <v>0</v>
      </c>
      <c r="F129" s="58">
        <v>0</v>
      </c>
      <c r="G129" s="59">
        <f t="shared" si="2"/>
        <v>4801.6639999999998</v>
      </c>
      <c r="H129" s="59">
        <f t="shared" si="3"/>
        <v>0</v>
      </c>
      <c r="I129" s="60">
        <v>0</v>
      </c>
    </row>
    <row r="130" spans="1:9" x14ac:dyDescent="0.2">
      <c r="A130" s="57">
        <v>151</v>
      </c>
      <c r="B130" s="58">
        <f>PRRAS!C140</f>
        <v>129</v>
      </c>
      <c r="C130" s="58">
        <f>PRRAS!D140</f>
        <v>2000</v>
      </c>
      <c r="D130" s="58">
        <f>PRRAS!E140</f>
        <v>0</v>
      </c>
      <c r="E130" s="58">
        <v>0</v>
      </c>
      <c r="F130" s="58">
        <v>0</v>
      </c>
      <c r="G130" s="59">
        <f t="shared" ref="G130:G193" si="4">(B130/1000)*(C130*1+D130*2)</f>
        <v>258</v>
      </c>
      <c r="H130" s="59">
        <f t="shared" ref="H130:H193" si="5">ABS(C130-ROUND(C130,0))+ABS(D130-ROUND(D130,0))</f>
        <v>0</v>
      </c>
      <c r="I130" s="60">
        <v>0</v>
      </c>
    </row>
    <row r="131" spans="1:9" x14ac:dyDescent="0.2">
      <c r="A131" s="57">
        <v>151</v>
      </c>
      <c r="B131" s="58">
        <f>PRRAS!C141</f>
        <v>130</v>
      </c>
      <c r="C131" s="58">
        <f>PRRAS!D141</f>
        <v>1263638</v>
      </c>
      <c r="D131" s="58">
        <f>PRRAS!E141</f>
        <v>1064902</v>
      </c>
      <c r="E131" s="58">
        <v>0</v>
      </c>
      <c r="F131" s="58">
        <v>0</v>
      </c>
      <c r="G131" s="59">
        <f t="shared" si="4"/>
        <v>441147.46</v>
      </c>
      <c r="H131" s="59">
        <f t="shared" si="5"/>
        <v>0</v>
      </c>
      <c r="I131" s="60">
        <v>0</v>
      </c>
    </row>
    <row r="132" spans="1:9" x14ac:dyDescent="0.2">
      <c r="A132" s="57">
        <v>151</v>
      </c>
      <c r="B132" s="58">
        <f>PRRAS!C142</f>
        <v>131</v>
      </c>
      <c r="C132" s="58">
        <f>PRRAS!D142</f>
        <v>1263638</v>
      </c>
      <c r="D132" s="58">
        <f>PRRAS!E142</f>
        <v>1064902</v>
      </c>
      <c r="E132" s="58">
        <v>0</v>
      </c>
      <c r="F132" s="58">
        <v>0</v>
      </c>
      <c r="G132" s="59">
        <f t="shared" si="4"/>
        <v>444540.902</v>
      </c>
      <c r="H132" s="59">
        <f t="shared" si="5"/>
        <v>0</v>
      </c>
      <c r="I132" s="60">
        <v>0</v>
      </c>
    </row>
    <row r="133" spans="1:9" x14ac:dyDescent="0.2">
      <c r="A133" s="57">
        <v>151</v>
      </c>
      <c r="B133" s="58">
        <f>PRRAS!C143</f>
        <v>132</v>
      </c>
      <c r="C133" s="58">
        <f>PRRAS!D143</f>
        <v>1263638</v>
      </c>
      <c r="D133" s="58">
        <f>PRRAS!E143</f>
        <v>1064902</v>
      </c>
      <c r="E133" s="58">
        <v>0</v>
      </c>
      <c r="F133" s="58">
        <v>0</v>
      </c>
      <c r="G133" s="59">
        <f t="shared" si="4"/>
        <v>447934.34400000004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11610</v>
      </c>
      <c r="D137" s="58">
        <f>PRRAS!E147</f>
        <v>164</v>
      </c>
      <c r="E137" s="58">
        <v>0</v>
      </c>
      <c r="F137" s="58">
        <v>0</v>
      </c>
      <c r="G137" s="59">
        <f t="shared" si="4"/>
        <v>1623.5680000000002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11610</v>
      </c>
      <c r="D148" s="58">
        <f>PRRAS!E158</f>
        <v>164</v>
      </c>
      <c r="E148" s="58">
        <v>0</v>
      </c>
      <c r="F148" s="58">
        <v>0</v>
      </c>
      <c r="G148" s="59">
        <f t="shared" si="4"/>
        <v>1754.886</v>
      </c>
      <c r="H148" s="59">
        <f t="shared" si="5"/>
        <v>0</v>
      </c>
      <c r="I148" s="60">
        <v>0</v>
      </c>
    </row>
    <row r="149" spans="1:9" x14ac:dyDescent="0.2">
      <c r="A149" s="57">
        <v>151</v>
      </c>
      <c r="B149" s="58">
        <f>PRRAS!C159</f>
        <v>148</v>
      </c>
      <c r="C149" s="58">
        <f>PRRAS!D159</f>
        <v>7460143</v>
      </c>
      <c r="D149" s="58">
        <f>PRRAS!E159</f>
        <v>7404895</v>
      </c>
      <c r="E149" s="58">
        <v>0</v>
      </c>
      <c r="F149" s="58">
        <v>0</v>
      </c>
      <c r="G149" s="59">
        <f t="shared" si="4"/>
        <v>3295950.0839999998</v>
      </c>
      <c r="H149" s="59">
        <f t="shared" si="5"/>
        <v>0</v>
      </c>
      <c r="I149" s="60">
        <v>0</v>
      </c>
    </row>
    <row r="150" spans="1:9" x14ac:dyDescent="0.2">
      <c r="A150" s="57">
        <v>151</v>
      </c>
      <c r="B150" s="58">
        <f>PRRAS!C160</f>
        <v>149</v>
      </c>
      <c r="C150" s="58">
        <f>PRRAS!D160</f>
        <v>5593251</v>
      </c>
      <c r="D150" s="58">
        <f>PRRAS!E160</f>
        <v>5746920</v>
      </c>
      <c r="E150" s="58">
        <v>0</v>
      </c>
      <c r="F150" s="58">
        <v>0</v>
      </c>
      <c r="G150" s="59">
        <f t="shared" si="4"/>
        <v>2545976.5589999999</v>
      </c>
      <c r="H150" s="59">
        <f t="shared" si="5"/>
        <v>0</v>
      </c>
      <c r="I150" s="60">
        <v>0</v>
      </c>
    </row>
    <row r="151" spans="1:9" x14ac:dyDescent="0.2">
      <c r="A151" s="57">
        <v>151</v>
      </c>
      <c r="B151" s="58">
        <f>PRRAS!C161</f>
        <v>150</v>
      </c>
      <c r="C151" s="58">
        <f>PRRAS!D161</f>
        <v>4609848</v>
      </c>
      <c r="D151" s="58">
        <f>PRRAS!E161</f>
        <v>4734733</v>
      </c>
      <c r="E151" s="58">
        <v>0</v>
      </c>
      <c r="F151" s="58">
        <v>0</v>
      </c>
      <c r="G151" s="59">
        <f t="shared" si="4"/>
        <v>2111897.1</v>
      </c>
      <c r="H151" s="59">
        <f t="shared" si="5"/>
        <v>0</v>
      </c>
      <c r="I151" s="60">
        <v>0</v>
      </c>
    </row>
    <row r="152" spans="1:9" x14ac:dyDescent="0.2">
      <c r="A152" s="57">
        <v>151</v>
      </c>
      <c r="B152" s="58">
        <f>PRRAS!C162</f>
        <v>151</v>
      </c>
      <c r="C152" s="58">
        <f>PRRAS!D162</f>
        <v>4609848</v>
      </c>
      <c r="D152" s="58">
        <f>PRRAS!E162</f>
        <v>4734733</v>
      </c>
      <c r="E152" s="58">
        <v>0</v>
      </c>
      <c r="F152" s="58">
        <v>0</v>
      </c>
      <c r="G152" s="59">
        <f t="shared" si="4"/>
        <v>2125976.4139999999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237177</v>
      </c>
      <c r="D156" s="58">
        <f>PRRAS!E166</f>
        <v>227463</v>
      </c>
      <c r="E156" s="58">
        <v>0</v>
      </c>
      <c r="F156" s="58">
        <v>0</v>
      </c>
      <c r="G156" s="59">
        <f t="shared" si="4"/>
        <v>107275.965</v>
      </c>
      <c r="H156" s="59">
        <f t="shared" si="5"/>
        <v>0</v>
      </c>
      <c r="I156" s="60">
        <v>0</v>
      </c>
    </row>
    <row r="157" spans="1:9" x14ac:dyDescent="0.2">
      <c r="A157" s="57">
        <v>151</v>
      </c>
      <c r="B157" s="58">
        <f>PRRAS!C167</f>
        <v>156</v>
      </c>
      <c r="C157" s="58">
        <f>PRRAS!D167</f>
        <v>746226</v>
      </c>
      <c r="D157" s="58">
        <f>PRRAS!E167</f>
        <v>784724</v>
      </c>
      <c r="E157" s="58">
        <v>0</v>
      </c>
      <c r="F157" s="58">
        <v>0</v>
      </c>
      <c r="G157" s="59">
        <f t="shared" si="4"/>
        <v>361245.14399999997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672471</v>
      </c>
      <c r="D159" s="58">
        <f>PRRAS!E169</f>
        <v>707164</v>
      </c>
      <c r="E159" s="58">
        <v>0</v>
      </c>
      <c r="F159" s="58">
        <v>0</v>
      </c>
      <c r="G159" s="59">
        <f t="shared" si="4"/>
        <v>329714.24200000003</v>
      </c>
      <c r="H159" s="59">
        <f t="shared" si="5"/>
        <v>0</v>
      </c>
      <c r="I159" s="60">
        <v>0</v>
      </c>
    </row>
    <row r="160" spans="1:9" x14ac:dyDescent="0.2">
      <c r="A160" s="57">
        <v>151</v>
      </c>
      <c r="B160" s="58">
        <f>PRRAS!C170</f>
        <v>159</v>
      </c>
      <c r="C160" s="58">
        <f>PRRAS!D170</f>
        <v>73755</v>
      </c>
      <c r="D160" s="58">
        <f>PRRAS!E170</f>
        <v>77560</v>
      </c>
      <c r="E160" s="58">
        <v>0</v>
      </c>
      <c r="F160" s="58">
        <v>0</v>
      </c>
      <c r="G160" s="59">
        <f t="shared" si="4"/>
        <v>36391.125</v>
      </c>
      <c r="H160" s="59">
        <f t="shared" si="5"/>
        <v>0</v>
      </c>
      <c r="I160" s="60">
        <v>0</v>
      </c>
    </row>
    <row r="161" spans="1:9" x14ac:dyDescent="0.2">
      <c r="A161" s="57">
        <v>151</v>
      </c>
      <c r="B161" s="58">
        <f>PRRAS!C171</f>
        <v>160</v>
      </c>
      <c r="C161" s="58">
        <f>PRRAS!D171</f>
        <v>1849131</v>
      </c>
      <c r="D161" s="58">
        <f>PRRAS!E171</f>
        <v>1636970</v>
      </c>
      <c r="E161" s="58">
        <v>0</v>
      </c>
      <c r="F161" s="58">
        <v>0</v>
      </c>
      <c r="G161" s="59">
        <f t="shared" si="4"/>
        <v>819691.36</v>
      </c>
      <c r="H161" s="59">
        <f t="shared" si="5"/>
        <v>0</v>
      </c>
      <c r="I161" s="60">
        <v>0</v>
      </c>
    </row>
    <row r="162" spans="1:9" x14ac:dyDescent="0.2">
      <c r="A162" s="57">
        <v>151</v>
      </c>
      <c r="B162" s="58">
        <f>PRRAS!C172</f>
        <v>161</v>
      </c>
      <c r="C162" s="58">
        <f>PRRAS!D172</f>
        <v>268475</v>
      </c>
      <c r="D162" s="58">
        <f>PRRAS!E172</f>
        <v>279683</v>
      </c>
      <c r="E162" s="58">
        <v>0</v>
      </c>
      <c r="F162" s="58">
        <v>0</v>
      </c>
      <c r="G162" s="59">
        <f t="shared" si="4"/>
        <v>133282.40100000001</v>
      </c>
      <c r="H162" s="59">
        <f t="shared" si="5"/>
        <v>0</v>
      </c>
      <c r="I162" s="60">
        <v>0</v>
      </c>
    </row>
    <row r="163" spans="1:9" x14ac:dyDescent="0.2">
      <c r="A163" s="57">
        <v>151</v>
      </c>
      <c r="B163" s="58">
        <f>PRRAS!C173</f>
        <v>162</v>
      </c>
      <c r="C163" s="58">
        <f>PRRAS!D173</f>
        <v>12130</v>
      </c>
      <c r="D163" s="58">
        <f>PRRAS!E173</f>
        <v>10131</v>
      </c>
      <c r="E163" s="58">
        <v>0</v>
      </c>
      <c r="F163" s="58">
        <v>0</v>
      </c>
      <c r="G163" s="59">
        <f t="shared" si="4"/>
        <v>5247.5039999999999</v>
      </c>
      <c r="H163" s="59">
        <f t="shared" si="5"/>
        <v>0</v>
      </c>
      <c r="I163" s="60">
        <v>0</v>
      </c>
    </row>
    <row r="164" spans="1:9" x14ac:dyDescent="0.2">
      <c r="A164" s="57">
        <v>151</v>
      </c>
      <c r="B164" s="58">
        <f>PRRAS!C174</f>
        <v>163</v>
      </c>
      <c r="C164" s="58">
        <f>PRRAS!D174</f>
        <v>254575</v>
      </c>
      <c r="D164" s="58">
        <f>PRRAS!E174</f>
        <v>267582</v>
      </c>
      <c r="E164" s="58">
        <v>0</v>
      </c>
      <c r="F164" s="58">
        <v>0</v>
      </c>
      <c r="G164" s="59">
        <f t="shared" si="4"/>
        <v>128727.45700000001</v>
      </c>
      <c r="H164" s="59">
        <f t="shared" si="5"/>
        <v>0</v>
      </c>
      <c r="I164" s="60">
        <v>0</v>
      </c>
    </row>
    <row r="165" spans="1:9" x14ac:dyDescent="0.2">
      <c r="A165" s="57">
        <v>151</v>
      </c>
      <c r="B165" s="58">
        <f>PRRAS!C175</f>
        <v>164</v>
      </c>
      <c r="C165" s="58">
        <f>PRRAS!D175</f>
        <v>1770</v>
      </c>
      <c r="D165" s="58">
        <f>PRRAS!E175</f>
        <v>1970</v>
      </c>
      <c r="E165" s="58">
        <v>0</v>
      </c>
      <c r="F165" s="58">
        <v>0</v>
      </c>
      <c r="G165" s="59">
        <f t="shared" si="4"/>
        <v>936.44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573201</v>
      </c>
      <c r="D167" s="58">
        <f>PRRAS!E177</f>
        <v>582531</v>
      </c>
      <c r="E167" s="58">
        <v>0</v>
      </c>
      <c r="F167" s="58">
        <v>0</v>
      </c>
      <c r="G167" s="59">
        <f t="shared" si="4"/>
        <v>288551.658</v>
      </c>
      <c r="H167" s="59">
        <f t="shared" si="5"/>
        <v>0</v>
      </c>
      <c r="I167" s="60">
        <v>0</v>
      </c>
    </row>
    <row r="168" spans="1:9" x14ac:dyDescent="0.2">
      <c r="A168" s="57">
        <v>151</v>
      </c>
      <c r="B168" s="58">
        <f>PRRAS!C178</f>
        <v>167</v>
      </c>
      <c r="C168" s="58">
        <f>PRRAS!D178</f>
        <v>44739</v>
      </c>
      <c r="D168" s="58">
        <f>PRRAS!E178</f>
        <v>50197</v>
      </c>
      <c r="E168" s="58">
        <v>0</v>
      </c>
      <c r="F168" s="58">
        <v>0</v>
      </c>
      <c r="G168" s="59">
        <f t="shared" si="4"/>
        <v>24237.211000000003</v>
      </c>
      <c r="H168" s="59">
        <f t="shared" si="5"/>
        <v>0</v>
      </c>
      <c r="I168" s="60">
        <v>0</v>
      </c>
    </row>
    <row r="169" spans="1:9" x14ac:dyDescent="0.2">
      <c r="A169" s="57">
        <v>151</v>
      </c>
      <c r="B169" s="58">
        <f>PRRAS!C179</f>
        <v>168</v>
      </c>
      <c r="C169" s="58">
        <f>PRRAS!D179</f>
        <v>185702</v>
      </c>
      <c r="D169" s="58">
        <f>PRRAS!E179</f>
        <v>192787</v>
      </c>
      <c r="E169" s="58">
        <v>0</v>
      </c>
      <c r="F169" s="58">
        <v>0</v>
      </c>
      <c r="G169" s="59">
        <f t="shared" si="4"/>
        <v>95974.368000000002</v>
      </c>
      <c r="H169" s="59">
        <f t="shared" si="5"/>
        <v>0</v>
      </c>
      <c r="I169" s="60">
        <v>0</v>
      </c>
    </row>
    <row r="170" spans="1:9" x14ac:dyDescent="0.2">
      <c r="A170" s="57">
        <v>151</v>
      </c>
      <c r="B170" s="58">
        <f>PRRAS!C180</f>
        <v>169</v>
      </c>
      <c r="C170" s="58">
        <f>PRRAS!D180</f>
        <v>306782</v>
      </c>
      <c r="D170" s="58">
        <f>PRRAS!E180</f>
        <v>308094</v>
      </c>
      <c r="E170" s="58">
        <v>0</v>
      </c>
      <c r="F170" s="58">
        <v>0</v>
      </c>
      <c r="G170" s="59">
        <f t="shared" si="4"/>
        <v>155981.93000000002</v>
      </c>
      <c r="H170" s="59">
        <f t="shared" si="5"/>
        <v>0</v>
      </c>
      <c r="I170" s="60">
        <v>0</v>
      </c>
    </row>
    <row r="171" spans="1:9" x14ac:dyDescent="0.2">
      <c r="A171" s="57">
        <v>151</v>
      </c>
      <c r="B171" s="58">
        <f>PRRAS!C181</f>
        <v>170</v>
      </c>
      <c r="C171" s="58">
        <f>PRRAS!D181</f>
        <v>23255</v>
      </c>
      <c r="D171" s="58">
        <f>PRRAS!E181</f>
        <v>23704</v>
      </c>
      <c r="E171" s="58">
        <v>0</v>
      </c>
      <c r="F171" s="58">
        <v>0</v>
      </c>
      <c r="G171" s="59">
        <f t="shared" si="4"/>
        <v>12012.710000000001</v>
      </c>
      <c r="H171" s="59">
        <f t="shared" si="5"/>
        <v>0</v>
      </c>
      <c r="I171" s="60">
        <v>0</v>
      </c>
    </row>
    <row r="172" spans="1:9" x14ac:dyDescent="0.2">
      <c r="A172" s="57">
        <v>151</v>
      </c>
      <c r="B172" s="58">
        <f>PRRAS!C182</f>
        <v>171</v>
      </c>
      <c r="C172" s="58">
        <f>PRRAS!D182</f>
        <v>11499</v>
      </c>
      <c r="D172" s="58">
        <f>PRRAS!E182</f>
        <v>6042</v>
      </c>
      <c r="E172" s="58">
        <v>0</v>
      </c>
      <c r="F172" s="58">
        <v>0</v>
      </c>
      <c r="G172" s="59">
        <f t="shared" si="4"/>
        <v>4032.6930000000002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1224</v>
      </c>
      <c r="D174" s="58">
        <f>PRRAS!E184</f>
        <v>1707</v>
      </c>
      <c r="E174" s="58">
        <v>0</v>
      </c>
      <c r="F174" s="58">
        <v>0</v>
      </c>
      <c r="G174" s="59">
        <f t="shared" si="4"/>
        <v>802.37399999999991</v>
      </c>
      <c r="H174" s="59">
        <f t="shared" si="5"/>
        <v>0</v>
      </c>
      <c r="I174" s="60">
        <v>0</v>
      </c>
    </row>
    <row r="175" spans="1:9" x14ac:dyDescent="0.2">
      <c r="A175" s="57">
        <v>151</v>
      </c>
      <c r="B175" s="58">
        <f>PRRAS!C185</f>
        <v>174</v>
      </c>
      <c r="C175" s="58">
        <f>PRRAS!D185</f>
        <v>915941</v>
      </c>
      <c r="D175" s="58">
        <f>PRRAS!E185</f>
        <v>698064</v>
      </c>
      <c r="E175" s="58">
        <v>0</v>
      </c>
      <c r="F175" s="58">
        <v>0</v>
      </c>
      <c r="G175" s="59">
        <f t="shared" si="4"/>
        <v>402300.00599999999</v>
      </c>
      <c r="H175" s="59">
        <f t="shared" si="5"/>
        <v>0</v>
      </c>
      <c r="I175" s="60">
        <v>0</v>
      </c>
    </row>
    <row r="176" spans="1:9" x14ac:dyDescent="0.2">
      <c r="A176" s="57">
        <v>151</v>
      </c>
      <c r="B176" s="58">
        <f>PRRAS!C186</f>
        <v>175</v>
      </c>
      <c r="C176" s="58">
        <f>PRRAS!D186</f>
        <v>530844</v>
      </c>
      <c r="D176" s="58">
        <f>PRRAS!E186</f>
        <v>448526</v>
      </c>
      <c r="E176" s="58">
        <v>0</v>
      </c>
      <c r="F176" s="58">
        <v>0</v>
      </c>
      <c r="G176" s="59">
        <f t="shared" si="4"/>
        <v>249881.8</v>
      </c>
      <c r="H176" s="59">
        <f t="shared" si="5"/>
        <v>0</v>
      </c>
      <c r="I176" s="60">
        <v>0</v>
      </c>
    </row>
    <row r="177" spans="1:9" x14ac:dyDescent="0.2">
      <c r="A177" s="57">
        <v>151</v>
      </c>
      <c r="B177" s="58">
        <f>PRRAS!C187</f>
        <v>176</v>
      </c>
      <c r="C177" s="58">
        <f>PRRAS!D187</f>
        <v>319197</v>
      </c>
      <c r="D177" s="58">
        <f>PRRAS!E187</f>
        <v>199102</v>
      </c>
      <c r="E177" s="58">
        <v>0</v>
      </c>
      <c r="F177" s="58">
        <v>0</v>
      </c>
      <c r="G177" s="59">
        <f t="shared" si="4"/>
        <v>126262.57599999999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39028</v>
      </c>
      <c r="D179" s="58">
        <f>PRRAS!E189</f>
        <v>31393</v>
      </c>
      <c r="E179" s="58">
        <v>0</v>
      </c>
      <c r="F179" s="58">
        <v>0</v>
      </c>
      <c r="G179" s="59">
        <f t="shared" si="4"/>
        <v>18122.892</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21328</v>
      </c>
      <c r="D181" s="58">
        <f>PRRAS!E191</f>
        <v>14265</v>
      </c>
      <c r="E181" s="58">
        <v>0</v>
      </c>
      <c r="F181" s="58">
        <v>0</v>
      </c>
      <c r="G181" s="59">
        <f t="shared" si="4"/>
        <v>8974.44</v>
      </c>
      <c r="H181" s="59">
        <f t="shared" si="5"/>
        <v>0</v>
      </c>
      <c r="I181" s="60">
        <v>0</v>
      </c>
    </row>
    <row r="182" spans="1:9" x14ac:dyDescent="0.2">
      <c r="A182" s="57">
        <v>151</v>
      </c>
      <c r="B182" s="58">
        <f>PRRAS!C192</f>
        <v>181</v>
      </c>
      <c r="C182" s="58">
        <f>PRRAS!D192</f>
        <v>1180</v>
      </c>
      <c r="D182" s="58">
        <f>PRRAS!E192</f>
        <v>1205</v>
      </c>
      <c r="E182" s="58">
        <v>0</v>
      </c>
      <c r="F182" s="58">
        <v>0</v>
      </c>
      <c r="G182" s="59">
        <f t="shared" si="4"/>
        <v>649.79</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4364</v>
      </c>
      <c r="D184" s="58">
        <f>PRRAS!E194</f>
        <v>3573</v>
      </c>
      <c r="E184" s="58">
        <v>0</v>
      </c>
      <c r="F184" s="58">
        <v>0</v>
      </c>
      <c r="G184" s="59">
        <f t="shared" si="4"/>
        <v>2106.33</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91514</v>
      </c>
      <c r="D186" s="58">
        <f>PRRAS!E196</f>
        <v>76692</v>
      </c>
      <c r="E186" s="58">
        <v>0</v>
      </c>
      <c r="F186" s="58">
        <v>0</v>
      </c>
      <c r="G186" s="59">
        <f t="shared" si="4"/>
        <v>45306.13</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1345</v>
      </c>
      <c r="D188" s="58">
        <f>PRRAS!E198</f>
        <v>1305</v>
      </c>
      <c r="E188" s="58">
        <v>0</v>
      </c>
      <c r="F188" s="58">
        <v>0</v>
      </c>
      <c r="G188" s="59">
        <f t="shared" si="4"/>
        <v>739.58500000000004</v>
      </c>
      <c r="H188" s="59">
        <f t="shared" si="5"/>
        <v>0</v>
      </c>
      <c r="I188" s="60">
        <v>0</v>
      </c>
    </row>
    <row r="189" spans="1:9" x14ac:dyDescent="0.2">
      <c r="A189" s="57">
        <v>151</v>
      </c>
      <c r="B189" s="58">
        <f>PRRAS!C199</f>
        <v>188</v>
      </c>
      <c r="C189" s="58">
        <f>PRRAS!D199</f>
        <v>6375</v>
      </c>
      <c r="D189" s="58">
        <f>PRRAS!E199</f>
        <v>1093</v>
      </c>
      <c r="E189" s="58">
        <v>0</v>
      </c>
      <c r="F189" s="58">
        <v>0</v>
      </c>
      <c r="G189" s="59">
        <f t="shared" si="4"/>
        <v>1609.4680000000001</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23553</v>
      </c>
      <c r="D191" s="58">
        <f>PRRAS!E201</f>
        <v>24668</v>
      </c>
      <c r="E191" s="58">
        <v>0</v>
      </c>
      <c r="F191" s="58">
        <v>0</v>
      </c>
      <c r="G191" s="59">
        <f t="shared" si="4"/>
        <v>13848.91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59141</v>
      </c>
      <c r="D193" s="58">
        <f>PRRAS!E203</f>
        <v>48526</v>
      </c>
      <c r="E193" s="58">
        <v>0</v>
      </c>
      <c r="F193" s="58">
        <v>0</v>
      </c>
      <c r="G193" s="59">
        <f t="shared" si="4"/>
        <v>29989.056</v>
      </c>
      <c r="H193" s="59">
        <f t="shared" si="5"/>
        <v>0</v>
      </c>
      <c r="I193" s="60">
        <v>0</v>
      </c>
    </row>
    <row r="194" spans="1:9" x14ac:dyDescent="0.2">
      <c r="A194" s="57">
        <v>151</v>
      </c>
      <c r="B194" s="58">
        <f>PRRAS!C204</f>
        <v>193</v>
      </c>
      <c r="C194" s="58">
        <f>PRRAS!D204</f>
        <v>3762</v>
      </c>
      <c r="D194" s="58">
        <f>PRRAS!E204</f>
        <v>3405</v>
      </c>
      <c r="E194" s="58">
        <v>0</v>
      </c>
      <c r="F194" s="58">
        <v>0</v>
      </c>
      <c r="G194" s="59">
        <f t="shared" ref="G194:G257" si="6">(B194/1000)*(C194*1+D194*2)</f>
        <v>2040.396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3762</v>
      </c>
      <c r="D208" s="58">
        <f>PRRAS!E218</f>
        <v>3405</v>
      </c>
      <c r="E208" s="58">
        <v>0</v>
      </c>
      <c r="F208" s="58">
        <v>0</v>
      </c>
      <c r="G208" s="59">
        <f t="shared" si="6"/>
        <v>2188.404</v>
      </c>
      <c r="H208" s="59">
        <f t="shared" si="7"/>
        <v>0</v>
      </c>
      <c r="I208" s="60">
        <v>0</v>
      </c>
    </row>
    <row r="209" spans="1:9" x14ac:dyDescent="0.2">
      <c r="A209" s="57">
        <v>151</v>
      </c>
      <c r="B209" s="58">
        <f>PRRAS!C219</f>
        <v>208</v>
      </c>
      <c r="C209" s="58">
        <f>PRRAS!D219</f>
        <v>3080</v>
      </c>
      <c r="D209" s="58">
        <f>PRRAS!E219</f>
        <v>3076</v>
      </c>
      <c r="E209" s="58">
        <v>0</v>
      </c>
      <c r="F209" s="58">
        <v>0</v>
      </c>
      <c r="G209" s="59">
        <f t="shared" si="6"/>
        <v>1920.2559999999999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682</v>
      </c>
      <c r="D211" s="58">
        <f>PRRAS!E221</f>
        <v>329</v>
      </c>
      <c r="E211" s="58">
        <v>0</v>
      </c>
      <c r="F211" s="58">
        <v>0</v>
      </c>
      <c r="G211" s="59">
        <f t="shared" si="6"/>
        <v>281.39999999999998</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13999</v>
      </c>
      <c r="D247" s="58">
        <f>PRRAS!E257</f>
        <v>17600</v>
      </c>
      <c r="E247" s="58">
        <v>0</v>
      </c>
      <c r="F247" s="58">
        <v>0</v>
      </c>
      <c r="G247" s="59">
        <f t="shared" si="6"/>
        <v>12102.954</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13999</v>
      </c>
      <c r="D254" s="58">
        <f>PRRAS!E264</f>
        <v>17600</v>
      </c>
      <c r="E254" s="58">
        <v>0</v>
      </c>
      <c r="F254" s="58">
        <v>0</v>
      </c>
      <c r="G254" s="59">
        <f t="shared" si="6"/>
        <v>12447.347</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13999</v>
      </c>
      <c r="D256" s="58">
        <f>PRRAS!E266</f>
        <v>17600</v>
      </c>
      <c r="E256" s="58">
        <v>0</v>
      </c>
      <c r="F256" s="58">
        <v>0</v>
      </c>
      <c r="G256" s="59">
        <f t="shared" si="6"/>
        <v>12545.745000000001</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7460143</v>
      </c>
      <c r="D282" s="58">
        <f>PRRAS!E292</f>
        <v>7404895</v>
      </c>
      <c r="E282" s="58">
        <v>0</v>
      </c>
      <c r="F282" s="58">
        <v>0</v>
      </c>
      <c r="G282" s="59">
        <f t="shared" si="8"/>
        <v>6257851.1730000004</v>
      </c>
      <c r="H282" s="59">
        <f t="shared" si="9"/>
        <v>0</v>
      </c>
      <c r="I282" s="60">
        <v>0</v>
      </c>
    </row>
    <row r="283" spans="1:9" x14ac:dyDescent="0.2">
      <c r="A283" s="57">
        <v>151</v>
      </c>
      <c r="B283" s="58">
        <f>PRRAS!C293</f>
        <v>282</v>
      </c>
      <c r="C283" s="58">
        <f>PRRAS!D293</f>
        <v>78474</v>
      </c>
      <c r="D283" s="58">
        <f>PRRAS!E293</f>
        <v>27751</v>
      </c>
      <c r="E283" s="58">
        <v>0</v>
      </c>
      <c r="F283" s="58">
        <v>0</v>
      </c>
      <c r="G283" s="59">
        <f t="shared" si="8"/>
        <v>37781.231999999996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51999</v>
      </c>
      <c r="D286" s="58">
        <f>PRRAS!E296</f>
        <v>64338</v>
      </c>
      <c r="E286" s="58">
        <v>0</v>
      </c>
      <c r="F286" s="58">
        <v>0</v>
      </c>
      <c r="G286" s="59">
        <f t="shared" si="8"/>
        <v>51492.374999999993</v>
      </c>
      <c r="H286" s="59">
        <f t="shared" si="9"/>
        <v>0</v>
      </c>
      <c r="I286" s="60">
        <v>0</v>
      </c>
    </row>
    <row r="287" spans="1:9" x14ac:dyDescent="0.2">
      <c r="A287" s="57">
        <v>151</v>
      </c>
      <c r="B287" s="58">
        <f>PRRAS!C297</f>
        <v>286</v>
      </c>
      <c r="C287" s="58">
        <f>PRRAS!D297</f>
        <v>27017</v>
      </c>
      <c r="D287" s="58">
        <f>PRRAS!E297</f>
        <v>17500</v>
      </c>
      <c r="E287" s="58">
        <v>0</v>
      </c>
      <c r="F287" s="58">
        <v>0</v>
      </c>
      <c r="G287" s="59">
        <f t="shared" si="8"/>
        <v>17736.861999999997</v>
      </c>
      <c r="H287" s="59">
        <f t="shared" si="9"/>
        <v>0</v>
      </c>
      <c r="I287" s="60">
        <v>0</v>
      </c>
    </row>
    <row r="288" spans="1:9" x14ac:dyDescent="0.2">
      <c r="A288" s="57">
        <v>151</v>
      </c>
      <c r="B288" s="58">
        <f>PRRAS!C298</f>
        <v>287</v>
      </c>
      <c r="C288" s="58">
        <f>PRRAS!D298</f>
        <v>20810</v>
      </c>
      <c r="D288" s="58">
        <f>PRRAS!E298</f>
        <v>17500</v>
      </c>
      <c r="E288" s="58">
        <v>0</v>
      </c>
      <c r="F288" s="58">
        <v>0</v>
      </c>
      <c r="G288" s="59">
        <f t="shared" si="8"/>
        <v>16017.47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2131</v>
      </c>
      <c r="D290" s="58">
        <f>PRRAS!E301</f>
        <v>1523</v>
      </c>
      <c r="E290" s="58">
        <v>0</v>
      </c>
      <c r="F290" s="58">
        <v>0</v>
      </c>
      <c r="G290" s="59">
        <f t="shared" si="8"/>
        <v>1496.1529999999998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2131</v>
      </c>
      <c r="D303" s="58">
        <f>PRRAS!E314</f>
        <v>1523</v>
      </c>
      <c r="E303" s="58">
        <v>0</v>
      </c>
      <c r="F303" s="58">
        <v>0</v>
      </c>
      <c r="G303" s="59">
        <f t="shared" si="8"/>
        <v>1563.454</v>
      </c>
      <c r="H303" s="59">
        <f t="shared" si="9"/>
        <v>0</v>
      </c>
      <c r="I303" s="60">
        <v>0</v>
      </c>
    </row>
    <row r="304" spans="1:9" x14ac:dyDescent="0.2">
      <c r="A304" s="57">
        <v>151</v>
      </c>
      <c r="B304" s="58">
        <f>PRRAS!C315</f>
        <v>303</v>
      </c>
      <c r="C304" s="58">
        <f>PRRAS!D315</f>
        <v>2131</v>
      </c>
      <c r="D304" s="58">
        <f>PRRAS!E315</f>
        <v>1523</v>
      </c>
      <c r="E304" s="58">
        <v>0</v>
      </c>
      <c r="F304" s="58">
        <v>0</v>
      </c>
      <c r="G304" s="59">
        <f t="shared" si="8"/>
        <v>1568.6309999999999</v>
      </c>
      <c r="H304" s="59">
        <f t="shared" si="9"/>
        <v>0</v>
      </c>
      <c r="I304" s="60">
        <v>0</v>
      </c>
    </row>
    <row r="305" spans="1:9" x14ac:dyDescent="0.2">
      <c r="A305" s="57">
        <v>151</v>
      </c>
      <c r="B305" s="58">
        <f>PRRAS!C316</f>
        <v>304</v>
      </c>
      <c r="C305" s="58">
        <f>PRRAS!D316</f>
        <v>2131</v>
      </c>
      <c r="D305" s="58">
        <f>PRRAS!E316</f>
        <v>1523</v>
      </c>
      <c r="E305" s="58">
        <v>0</v>
      </c>
      <c r="F305" s="58">
        <v>0</v>
      </c>
      <c r="G305" s="59">
        <f t="shared" si="8"/>
        <v>1573.808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32944</v>
      </c>
      <c r="D342" s="58">
        <f>PRRAS!E353</f>
        <v>100987</v>
      </c>
      <c r="E342" s="58">
        <v>0</v>
      </c>
      <c r="F342" s="58">
        <v>0</v>
      </c>
      <c r="G342" s="59">
        <f t="shared" si="10"/>
        <v>80107.038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32944</v>
      </c>
      <c r="D355" s="58">
        <f>PRRAS!E366</f>
        <v>100987</v>
      </c>
      <c r="E355" s="58">
        <v>0</v>
      </c>
      <c r="F355" s="58">
        <v>0</v>
      </c>
      <c r="G355" s="59">
        <f t="shared" si="10"/>
        <v>83160.971999999994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31194</v>
      </c>
      <c r="D361" s="58">
        <f>PRRAS!E372</f>
        <v>96019</v>
      </c>
      <c r="E361" s="58">
        <v>0</v>
      </c>
      <c r="F361" s="58">
        <v>0</v>
      </c>
      <c r="G361" s="59">
        <f t="shared" si="10"/>
        <v>80363.520000000004</v>
      </c>
      <c r="H361" s="59">
        <f t="shared" si="11"/>
        <v>0</v>
      </c>
      <c r="I361" s="60">
        <v>0</v>
      </c>
    </row>
    <row r="362" spans="1:9" x14ac:dyDescent="0.2">
      <c r="A362" s="57">
        <v>151</v>
      </c>
      <c r="B362" s="58">
        <f>PRRAS!C373</f>
        <v>361</v>
      </c>
      <c r="C362" s="58">
        <f>PRRAS!D373</f>
        <v>28405</v>
      </c>
      <c r="D362" s="58">
        <f>PRRAS!E373</f>
        <v>68519</v>
      </c>
      <c r="E362" s="58">
        <v>0</v>
      </c>
      <c r="F362" s="58">
        <v>0</v>
      </c>
      <c r="G362" s="59">
        <f t="shared" si="10"/>
        <v>59724.922999999995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2789</v>
      </c>
      <c r="D364" s="58">
        <f>PRRAS!E375</f>
        <v>0</v>
      </c>
      <c r="E364" s="58">
        <v>0</v>
      </c>
      <c r="F364" s="58">
        <v>0</v>
      </c>
      <c r="G364" s="59">
        <f t="shared" si="10"/>
        <v>1012.4069999999999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27500</v>
      </c>
      <c r="E367" s="58">
        <v>0</v>
      </c>
      <c r="F367" s="58">
        <v>0</v>
      </c>
      <c r="G367" s="59">
        <f t="shared" si="10"/>
        <v>20130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1750</v>
      </c>
      <c r="D375" s="58">
        <f>PRRAS!E386</f>
        <v>4968</v>
      </c>
      <c r="E375" s="58">
        <v>0</v>
      </c>
      <c r="F375" s="58">
        <v>0</v>
      </c>
      <c r="G375" s="59">
        <f t="shared" si="10"/>
        <v>4370.5640000000003</v>
      </c>
      <c r="H375" s="59">
        <f t="shared" si="11"/>
        <v>0</v>
      </c>
      <c r="I375" s="60">
        <v>0</v>
      </c>
    </row>
    <row r="376" spans="1:9" x14ac:dyDescent="0.2">
      <c r="A376" s="57">
        <v>151</v>
      </c>
      <c r="B376" s="58">
        <f>PRRAS!C387</f>
        <v>375</v>
      </c>
      <c r="C376" s="58">
        <f>PRRAS!D387</f>
        <v>1750</v>
      </c>
      <c r="D376" s="58">
        <f>PRRAS!E387</f>
        <v>4968</v>
      </c>
      <c r="E376" s="58">
        <v>0</v>
      </c>
      <c r="F376" s="58">
        <v>0</v>
      </c>
      <c r="G376" s="59">
        <f t="shared" si="10"/>
        <v>4382.25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30813</v>
      </c>
      <c r="D400" s="58">
        <f>PRRAS!E411</f>
        <v>99464</v>
      </c>
      <c r="E400" s="58">
        <v>0</v>
      </c>
      <c r="F400" s="58">
        <v>0</v>
      </c>
      <c r="G400" s="59">
        <f t="shared" si="12"/>
        <v>91666.659</v>
      </c>
      <c r="H400" s="59">
        <f t="shared" si="13"/>
        <v>0</v>
      </c>
      <c r="I400" s="60">
        <v>0</v>
      </c>
    </row>
    <row r="401" spans="1:9" x14ac:dyDescent="0.2">
      <c r="A401" s="57">
        <v>151</v>
      </c>
      <c r="B401" s="58">
        <f>PRRAS!C412</f>
        <v>400</v>
      </c>
      <c r="C401" s="58">
        <f>PRRAS!D412</f>
        <v>0</v>
      </c>
      <c r="D401" s="58">
        <f>PRRAS!E412</f>
        <v>60000</v>
      </c>
      <c r="E401" s="58">
        <v>0</v>
      </c>
      <c r="F401" s="58">
        <v>0</v>
      </c>
      <c r="G401" s="59">
        <f t="shared" si="12"/>
        <v>48000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11693</v>
      </c>
      <c r="D403" s="58">
        <f>PRRAS!E414</f>
        <v>7342</v>
      </c>
      <c r="E403" s="58">
        <v>0</v>
      </c>
      <c r="F403" s="58">
        <v>0</v>
      </c>
      <c r="G403" s="59">
        <f t="shared" si="12"/>
        <v>10603.554</v>
      </c>
      <c r="H403" s="59">
        <f t="shared" si="13"/>
        <v>0</v>
      </c>
      <c r="I403" s="60">
        <v>0</v>
      </c>
    </row>
    <row r="404" spans="1:9" x14ac:dyDescent="0.2">
      <c r="A404" s="57">
        <v>151</v>
      </c>
      <c r="B404" s="58">
        <f>PRRAS!C415</f>
        <v>403</v>
      </c>
      <c r="C404" s="58">
        <f>PRRAS!D415</f>
        <v>7540748</v>
      </c>
      <c r="D404" s="58">
        <f>PRRAS!E415</f>
        <v>7434169</v>
      </c>
      <c r="E404" s="58">
        <v>0</v>
      </c>
      <c r="F404" s="58">
        <v>0</v>
      </c>
      <c r="G404" s="59">
        <f t="shared" si="12"/>
        <v>9030861.6579999998</v>
      </c>
      <c r="H404" s="59">
        <f t="shared" si="13"/>
        <v>0</v>
      </c>
      <c r="I404" s="60">
        <v>0</v>
      </c>
    </row>
    <row r="405" spans="1:9" x14ac:dyDescent="0.2">
      <c r="A405" s="57">
        <v>151</v>
      </c>
      <c r="B405" s="58">
        <f>PRRAS!C416</f>
        <v>404</v>
      </c>
      <c r="C405" s="58">
        <f>PRRAS!D416</f>
        <v>7493087</v>
      </c>
      <c r="D405" s="58">
        <f>PRRAS!E416</f>
        <v>7505882</v>
      </c>
      <c r="E405" s="58">
        <v>0</v>
      </c>
      <c r="F405" s="58">
        <v>0</v>
      </c>
      <c r="G405" s="59">
        <f t="shared" si="12"/>
        <v>9091959.8040000014</v>
      </c>
      <c r="H405" s="59">
        <f t="shared" si="13"/>
        <v>0</v>
      </c>
      <c r="I405" s="60">
        <v>0</v>
      </c>
    </row>
    <row r="406" spans="1:9" x14ac:dyDescent="0.2">
      <c r="A406" s="57">
        <v>151</v>
      </c>
      <c r="B406" s="58">
        <f>PRRAS!C417</f>
        <v>405</v>
      </c>
      <c r="C406" s="58">
        <f>PRRAS!D417</f>
        <v>47661</v>
      </c>
      <c r="D406" s="58">
        <f>PRRAS!E417</f>
        <v>0</v>
      </c>
      <c r="E406" s="58">
        <v>0</v>
      </c>
      <c r="F406" s="58">
        <v>0</v>
      </c>
      <c r="G406" s="59">
        <f t="shared" si="12"/>
        <v>19302.705000000002</v>
      </c>
      <c r="H406" s="59">
        <f t="shared" si="13"/>
        <v>0</v>
      </c>
      <c r="I406" s="60">
        <v>0</v>
      </c>
    </row>
    <row r="407" spans="1:9" x14ac:dyDescent="0.2">
      <c r="A407" s="57">
        <v>151</v>
      </c>
      <c r="B407" s="58">
        <f>PRRAS!C418</f>
        <v>406</v>
      </c>
      <c r="C407" s="58">
        <f>PRRAS!D418</f>
        <v>0</v>
      </c>
      <c r="D407" s="58">
        <f>PRRAS!E418</f>
        <v>71713</v>
      </c>
      <c r="E407" s="58">
        <v>0</v>
      </c>
      <c r="F407" s="58">
        <v>0</v>
      </c>
      <c r="G407" s="59">
        <f t="shared" si="12"/>
        <v>58230.956000000006</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51999</v>
      </c>
      <c r="D409" s="58">
        <f>PRRAS!E420</f>
        <v>4338</v>
      </c>
      <c r="E409" s="58">
        <v>0</v>
      </c>
      <c r="F409" s="58">
        <v>0</v>
      </c>
      <c r="G409" s="59">
        <f t="shared" si="12"/>
        <v>24755.399999999998</v>
      </c>
      <c r="H409" s="59">
        <f t="shared" si="13"/>
        <v>0</v>
      </c>
      <c r="I409" s="60">
        <v>0</v>
      </c>
    </row>
    <row r="410" spans="1:9" x14ac:dyDescent="0.2">
      <c r="A410" s="57">
        <v>151</v>
      </c>
      <c r="B410" s="58">
        <f>PRRAS!C421</f>
        <v>409</v>
      </c>
      <c r="C410" s="58">
        <f>PRRAS!D421</f>
        <v>38710</v>
      </c>
      <c r="D410" s="58">
        <f>PRRAS!E421</f>
        <v>24842</v>
      </c>
      <c r="E410" s="58">
        <v>0</v>
      </c>
      <c r="F410" s="58">
        <v>0</v>
      </c>
      <c r="G410" s="59">
        <f t="shared" si="12"/>
        <v>36153.146000000001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7540748</v>
      </c>
      <c r="D630" s="58">
        <f>PRRAS!E642</f>
        <v>7434169</v>
      </c>
      <c r="E630" s="58">
        <v>0</v>
      </c>
      <c r="F630" s="58">
        <v>0</v>
      </c>
      <c r="G630" s="59">
        <f t="shared" si="18"/>
        <v>14095315.094000001</v>
      </c>
      <c r="H630" s="59">
        <f t="shared" si="19"/>
        <v>0</v>
      </c>
      <c r="I630" s="60">
        <v>0</v>
      </c>
    </row>
    <row r="631" spans="1:9" x14ac:dyDescent="0.2">
      <c r="A631" s="57">
        <v>151</v>
      </c>
      <c r="B631" s="58">
        <f>PRRAS!C643</f>
        <v>630</v>
      </c>
      <c r="C631" s="58">
        <f>PRRAS!D643</f>
        <v>7493087</v>
      </c>
      <c r="D631" s="58">
        <f>PRRAS!E643</f>
        <v>7505882</v>
      </c>
      <c r="E631" s="58">
        <v>0</v>
      </c>
      <c r="F631" s="58">
        <v>0</v>
      </c>
      <c r="G631" s="59">
        <f t="shared" si="18"/>
        <v>14178056.130000001</v>
      </c>
      <c r="H631" s="59">
        <f t="shared" si="19"/>
        <v>0</v>
      </c>
      <c r="I631" s="60">
        <v>0</v>
      </c>
    </row>
    <row r="632" spans="1:9" x14ac:dyDescent="0.2">
      <c r="A632" s="57">
        <v>151</v>
      </c>
      <c r="B632" s="58">
        <f>PRRAS!C644</f>
        <v>631</v>
      </c>
      <c r="C632" s="58">
        <f>PRRAS!D644</f>
        <v>47661</v>
      </c>
      <c r="D632" s="58">
        <f>PRRAS!E644</f>
        <v>0</v>
      </c>
      <c r="E632" s="58">
        <v>0</v>
      </c>
      <c r="F632" s="58">
        <v>0</v>
      </c>
      <c r="G632" s="59">
        <f t="shared" si="18"/>
        <v>30074.091</v>
      </c>
      <c r="H632" s="59">
        <f t="shared" si="19"/>
        <v>0</v>
      </c>
      <c r="I632" s="60">
        <v>0</v>
      </c>
    </row>
    <row r="633" spans="1:9" x14ac:dyDescent="0.2">
      <c r="A633" s="57">
        <v>151</v>
      </c>
      <c r="B633" s="58">
        <f>PRRAS!C645</f>
        <v>632</v>
      </c>
      <c r="C633" s="58">
        <f>PRRAS!D645</f>
        <v>0</v>
      </c>
      <c r="D633" s="58">
        <f>PRRAS!E645</f>
        <v>71713</v>
      </c>
      <c r="E633" s="58">
        <v>0</v>
      </c>
      <c r="F633" s="58">
        <v>0</v>
      </c>
      <c r="G633" s="59">
        <f t="shared" si="18"/>
        <v>90645.232000000004</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51999</v>
      </c>
      <c r="D635" s="58">
        <f>PRRAS!E647</f>
        <v>4338</v>
      </c>
      <c r="E635" s="58">
        <v>0</v>
      </c>
      <c r="F635" s="58">
        <v>0</v>
      </c>
      <c r="G635" s="59">
        <f t="shared" si="18"/>
        <v>38467.949999999997</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4338</v>
      </c>
      <c r="D637" s="58">
        <f>PRRAS!E649</f>
        <v>76051</v>
      </c>
      <c r="E637" s="58">
        <v>0</v>
      </c>
      <c r="F637" s="58">
        <v>0</v>
      </c>
      <c r="G637" s="59">
        <f t="shared" si="18"/>
        <v>99495.84</v>
      </c>
      <c r="H637" s="59">
        <f t="shared" si="19"/>
        <v>0</v>
      </c>
      <c r="I637" s="60">
        <v>0</v>
      </c>
    </row>
    <row r="638" spans="1:9" x14ac:dyDescent="0.2">
      <c r="A638" s="57">
        <v>151</v>
      </c>
      <c r="B638" s="58">
        <f>PRRAS!C650</f>
        <v>637</v>
      </c>
      <c r="C638" s="58">
        <f>PRRAS!D650</f>
        <v>479818</v>
      </c>
      <c r="D638" s="58">
        <f>PRRAS!E650</f>
        <v>502649</v>
      </c>
      <c r="E638" s="58">
        <v>0</v>
      </c>
      <c r="F638" s="58">
        <v>0</v>
      </c>
      <c r="G638" s="59">
        <f t="shared" si="18"/>
        <v>946018.89199999999</v>
      </c>
      <c r="H638" s="59">
        <f t="shared" si="19"/>
        <v>0</v>
      </c>
      <c r="I638" s="60">
        <v>0</v>
      </c>
    </row>
    <row r="639" spans="1:9" x14ac:dyDescent="0.2">
      <c r="A639" s="57">
        <v>151</v>
      </c>
      <c r="B639" s="58">
        <f>PRRAS!C652</f>
        <v>638</v>
      </c>
      <c r="C639" s="58">
        <f>PRRAS!D652</f>
        <v>35558</v>
      </c>
      <c r="D639" s="58">
        <f>PRRAS!E652</f>
        <v>86895</v>
      </c>
      <c r="E639" s="58">
        <v>0</v>
      </c>
      <c r="F639" s="58">
        <v>0</v>
      </c>
      <c r="G639" s="59">
        <f t="shared" si="18"/>
        <v>133564.024</v>
      </c>
      <c r="H639" s="59">
        <f t="shared" si="19"/>
        <v>0</v>
      </c>
      <c r="I639" s="60">
        <v>0</v>
      </c>
    </row>
    <row r="640" spans="1:9" x14ac:dyDescent="0.2">
      <c r="A640" s="57">
        <v>151</v>
      </c>
      <c r="B640" s="58">
        <f>PRRAS!C653</f>
        <v>639</v>
      </c>
      <c r="C640" s="58">
        <f>PRRAS!D653</f>
        <v>1165518</v>
      </c>
      <c r="D640" s="58">
        <f>PRRAS!E653</f>
        <v>941021</v>
      </c>
      <c r="E640" s="58">
        <v>0</v>
      </c>
      <c r="F640" s="58">
        <v>0</v>
      </c>
      <c r="G640" s="59">
        <f t="shared" si="18"/>
        <v>1947390.84</v>
      </c>
      <c r="H640" s="59">
        <f t="shared" si="19"/>
        <v>0</v>
      </c>
      <c r="I640" s="60">
        <v>0</v>
      </c>
    </row>
    <row r="641" spans="1:9" x14ac:dyDescent="0.2">
      <c r="A641" s="57">
        <v>151</v>
      </c>
      <c r="B641" s="58">
        <f>PRRAS!C654</f>
        <v>640</v>
      </c>
      <c r="C641" s="58">
        <f>PRRAS!D654</f>
        <v>1114181</v>
      </c>
      <c r="D641" s="58">
        <f>PRRAS!E654</f>
        <v>941759</v>
      </c>
      <c r="E641" s="58">
        <v>0</v>
      </c>
      <c r="F641" s="58">
        <v>0</v>
      </c>
      <c r="G641" s="59">
        <f t="shared" si="18"/>
        <v>1918527.36</v>
      </c>
      <c r="H641" s="59">
        <f t="shared" si="19"/>
        <v>0</v>
      </c>
      <c r="I641" s="60">
        <v>0</v>
      </c>
    </row>
    <row r="642" spans="1:9" x14ac:dyDescent="0.2">
      <c r="A642" s="57">
        <v>151</v>
      </c>
      <c r="B642" s="58">
        <f>PRRAS!C655</f>
        <v>641</v>
      </c>
      <c r="C642" s="58">
        <f>PRRAS!D655</f>
        <v>86895</v>
      </c>
      <c r="D642" s="58">
        <f>PRRAS!E655</f>
        <v>86157</v>
      </c>
      <c r="E642" s="58">
        <v>0</v>
      </c>
      <c r="F642" s="58">
        <v>0</v>
      </c>
      <c r="G642" s="59">
        <f t="shared" ref="G642:G705" si="20">(B642/1000)*(C642*1+D642*2)</f>
        <v>166152.96900000001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63</v>
      </c>
      <c r="D644" s="58">
        <f>PRRAS!E657</f>
        <v>61</v>
      </c>
      <c r="E644" s="58">
        <v>0</v>
      </c>
      <c r="F644" s="58">
        <v>0</v>
      </c>
      <c r="G644" s="59">
        <f t="shared" si="20"/>
        <v>118.955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53</v>
      </c>
      <c r="D646" s="58">
        <f>PRRAS!E659</f>
        <v>51</v>
      </c>
      <c r="E646" s="58">
        <v>0</v>
      </c>
      <c r="F646" s="58">
        <v>0</v>
      </c>
      <c r="G646" s="59">
        <f t="shared" si="20"/>
        <v>99.975000000000009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5819926</v>
      </c>
      <c r="D665" s="58">
        <f>PRRAS!E678</f>
        <v>5949437</v>
      </c>
      <c r="E665" s="58">
        <v>0</v>
      </c>
      <c r="F665" s="58">
        <v>0</v>
      </c>
      <c r="G665" s="59">
        <f t="shared" si="20"/>
        <v>11765283.200000001</v>
      </c>
      <c r="H665" s="59">
        <f t="shared" si="21"/>
        <v>0</v>
      </c>
      <c r="I665" s="60">
        <v>0</v>
      </c>
    </row>
    <row r="666" spans="1:9" x14ac:dyDescent="0.2">
      <c r="A666" s="57">
        <v>151</v>
      </c>
      <c r="B666" s="58">
        <f>PRRAS!C679</f>
        <v>665</v>
      </c>
      <c r="C666" s="58">
        <f>PRRAS!D679</f>
        <v>93556</v>
      </c>
      <c r="D666" s="58">
        <f>PRRAS!E679</f>
        <v>68582</v>
      </c>
      <c r="E666" s="58">
        <v>0</v>
      </c>
      <c r="F666" s="58">
        <v>0</v>
      </c>
      <c r="G666" s="59">
        <f t="shared" si="20"/>
        <v>153428.80000000002</v>
      </c>
      <c r="H666" s="59">
        <f t="shared" si="21"/>
        <v>0</v>
      </c>
      <c r="I666" s="60">
        <v>0</v>
      </c>
    </row>
    <row r="667" spans="1:9" x14ac:dyDescent="0.2">
      <c r="A667" s="57">
        <v>151</v>
      </c>
      <c r="B667" s="58">
        <f>PRRAS!C680</f>
        <v>666</v>
      </c>
      <c r="C667" s="58">
        <f>PRRAS!D680</f>
        <v>60000</v>
      </c>
      <c r="D667" s="58">
        <f>PRRAS!E680</f>
        <v>4000</v>
      </c>
      <c r="E667" s="58">
        <v>0</v>
      </c>
      <c r="F667" s="58">
        <v>0</v>
      </c>
      <c r="G667" s="59">
        <f t="shared" si="20"/>
        <v>45288</v>
      </c>
      <c r="H667" s="59">
        <f t="shared" si="21"/>
        <v>0</v>
      </c>
      <c r="I667" s="60">
        <v>0</v>
      </c>
    </row>
    <row r="668" spans="1:9" x14ac:dyDescent="0.2">
      <c r="A668" s="57">
        <v>151</v>
      </c>
      <c r="B668" s="58">
        <f>PRRAS!C681</f>
        <v>667</v>
      </c>
      <c r="C668" s="58">
        <f>PRRAS!D681</f>
        <v>4788</v>
      </c>
      <c r="D668" s="58">
        <f>PRRAS!E681</f>
        <v>29400</v>
      </c>
      <c r="E668" s="58">
        <v>0</v>
      </c>
      <c r="F668" s="58">
        <v>0</v>
      </c>
      <c r="G668" s="59">
        <f t="shared" si="20"/>
        <v>42413.196000000004</v>
      </c>
      <c r="H668" s="59">
        <f t="shared" si="21"/>
        <v>0</v>
      </c>
      <c r="I668" s="60">
        <v>0</v>
      </c>
    </row>
    <row r="669" spans="1:9" x14ac:dyDescent="0.2">
      <c r="A669" s="57">
        <v>151</v>
      </c>
      <c r="B669" s="58">
        <f>PRRAS!C682</f>
        <v>668</v>
      </c>
      <c r="C669" s="58">
        <f>PRRAS!D682</f>
        <v>0</v>
      </c>
      <c r="D669" s="58">
        <f>PRRAS!E682</f>
        <v>15423</v>
      </c>
      <c r="E669" s="58">
        <v>0</v>
      </c>
      <c r="F669" s="58">
        <v>0</v>
      </c>
      <c r="G669" s="59">
        <f t="shared" si="20"/>
        <v>20605.128000000001</v>
      </c>
      <c r="H669" s="59">
        <f t="shared" si="21"/>
        <v>0</v>
      </c>
      <c r="I669" s="60">
        <v>0</v>
      </c>
    </row>
    <row r="670" spans="1:9" x14ac:dyDescent="0.2">
      <c r="A670" s="57">
        <v>151</v>
      </c>
      <c r="B670" s="58">
        <f>PRRAS!C683</f>
        <v>669</v>
      </c>
      <c r="C670" s="58">
        <f>PRRAS!D683</f>
        <v>0</v>
      </c>
      <c r="D670" s="58">
        <f>PRRAS!E683</f>
        <v>41702</v>
      </c>
      <c r="E670" s="58">
        <v>0</v>
      </c>
      <c r="F670" s="58">
        <v>0</v>
      </c>
      <c r="G670" s="59">
        <f t="shared" si="20"/>
        <v>55797.276000000005</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216475</v>
      </c>
      <c r="D685" s="58">
        <f>PRRAS!E698</f>
        <v>200461</v>
      </c>
      <c r="E685" s="58">
        <v>0</v>
      </c>
      <c r="F685" s="58">
        <v>0</v>
      </c>
      <c r="G685" s="59">
        <f t="shared" si="20"/>
        <v>422299.54800000001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33914</v>
      </c>
      <c r="D688" s="58">
        <f>PRRAS!E701</f>
        <v>11293</v>
      </c>
      <c r="E688" s="58">
        <v>0</v>
      </c>
      <c r="F688" s="58">
        <v>0</v>
      </c>
      <c r="G688" s="59">
        <f t="shared" si="20"/>
        <v>38815.5</v>
      </c>
      <c r="H688" s="59">
        <f t="shared" si="21"/>
        <v>0</v>
      </c>
      <c r="I688" s="60">
        <v>0</v>
      </c>
    </row>
    <row r="689" spans="1:9" x14ac:dyDescent="0.2">
      <c r="A689" s="57">
        <v>151</v>
      </c>
      <c r="B689" s="58">
        <f>PRRAS!C702</f>
        <v>688</v>
      </c>
      <c r="C689" s="58">
        <f>PRRAS!D702</f>
        <v>7188</v>
      </c>
      <c r="D689" s="58">
        <f>PRRAS!E702</f>
        <v>3710</v>
      </c>
      <c r="E689" s="58">
        <v>0</v>
      </c>
      <c r="F689" s="58">
        <v>0</v>
      </c>
      <c r="G689" s="59">
        <f t="shared" si="20"/>
        <v>10050.304</v>
      </c>
      <c r="H689" s="59">
        <f t="shared" si="21"/>
        <v>0</v>
      </c>
      <c r="I689" s="60">
        <v>0</v>
      </c>
    </row>
    <row r="690" spans="1:9" x14ac:dyDescent="0.2">
      <c r="A690" s="57">
        <v>151</v>
      </c>
      <c r="B690" s="58">
        <f>PRRAS!C703</f>
        <v>689</v>
      </c>
      <c r="C690" s="58">
        <f>PRRAS!D703</f>
        <v>254575</v>
      </c>
      <c r="D690" s="58">
        <f>PRRAS!E703</f>
        <v>267582</v>
      </c>
      <c r="E690" s="58">
        <v>0</v>
      </c>
      <c r="F690" s="58">
        <v>0</v>
      </c>
      <c r="G690" s="59">
        <f t="shared" si="20"/>
        <v>544130.17099999997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12709</v>
      </c>
      <c r="D692" s="58">
        <f>PRRAS!E705</f>
        <v>7000</v>
      </c>
      <c r="E692" s="58">
        <v>0</v>
      </c>
      <c r="F692" s="58">
        <v>0</v>
      </c>
      <c r="G692" s="59">
        <f t="shared" si="20"/>
        <v>18455.918999999998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13999</v>
      </c>
      <c r="D785" s="58">
        <f>PRRAS!E798</f>
        <v>17600</v>
      </c>
      <c r="E785" s="58">
        <v>0</v>
      </c>
      <c r="F785" s="58">
        <v>0</v>
      </c>
      <c r="G785" s="59">
        <f t="shared" si="24"/>
        <v>38572.016000000003</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13634388</v>
      </c>
      <c r="D977" s="63">
        <f>Bil!E12</f>
        <v>13479761</v>
      </c>
      <c r="E977" s="63">
        <v>0</v>
      </c>
      <c r="F977" s="63">
        <v>0</v>
      </c>
      <c r="G977" s="64">
        <f t="shared" ref="G977:G1040" si="32">B977/1000*C977+B977/500*D977</f>
        <v>40593.910000000003</v>
      </c>
      <c r="H977" s="64">
        <f t="shared" si="31"/>
        <v>0</v>
      </c>
      <c r="I977" s="65"/>
    </row>
    <row r="978" spans="1:9" x14ac:dyDescent="0.2">
      <c r="A978" s="57">
        <v>152</v>
      </c>
      <c r="B978" s="58">
        <f>Bil!C13</f>
        <v>2</v>
      </c>
      <c r="C978" s="58">
        <f>Bil!D13</f>
        <v>13026962</v>
      </c>
      <c r="D978" s="58">
        <f>Bil!E13</f>
        <v>12860333</v>
      </c>
      <c r="E978" s="58">
        <v>0</v>
      </c>
      <c r="F978" s="58">
        <v>0</v>
      </c>
      <c r="G978" s="59">
        <f t="shared" si="32"/>
        <v>77495.255999999994</v>
      </c>
      <c r="H978" s="59">
        <f t="shared" si="31"/>
        <v>0</v>
      </c>
      <c r="I978" s="60"/>
    </row>
    <row r="979" spans="1:9" x14ac:dyDescent="0.2">
      <c r="A979" s="57">
        <v>152</v>
      </c>
      <c r="B979" s="58">
        <f>Bil!C14</f>
        <v>3</v>
      </c>
      <c r="C979" s="58">
        <f>Bil!D14</f>
        <v>83132</v>
      </c>
      <c r="D979" s="58">
        <f>Bil!E14</f>
        <v>83132</v>
      </c>
      <c r="E979" s="58">
        <v>0</v>
      </c>
      <c r="F979" s="58">
        <v>0</v>
      </c>
      <c r="G979" s="59">
        <f t="shared" si="32"/>
        <v>748.1880000000001</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83132</v>
      </c>
      <c r="D981" s="58">
        <f>Bil!E16</f>
        <v>83132</v>
      </c>
      <c r="E981" s="58">
        <v>0</v>
      </c>
      <c r="F981" s="58">
        <v>0</v>
      </c>
      <c r="G981" s="59">
        <f t="shared" si="32"/>
        <v>1246.98</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12943830</v>
      </c>
      <c r="D983" s="58">
        <f>Bil!E18</f>
        <v>12777201</v>
      </c>
      <c r="E983" s="58">
        <v>0</v>
      </c>
      <c r="F983" s="58">
        <v>0</v>
      </c>
      <c r="G983" s="59">
        <f t="shared" si="32"/>
        <v>269487.62400000001</v>
      </c>
      <c r="H983" s="59">
        <f t="shared" si="31"/>
        <v>0</v>
      </c>
      <c r="I983" s="60"/>
    </row>
    <row r="984" spans="1:9" x14ac:dyDescent="0.2">
      <c r="A984" s="57">
        <v>152</v>
      </c>
      <c r="B984" s="58">
        <f>Bil!C19</f>
        <v>8</v>
      </c>
      <c r="C984" s="58">
        <f>Bil!D19</f>
        <v>12505114</v>
      </c>
      <c r="D984" s="58">
        <f>Bil!E19</f>
        <v>12293301</v>
      </c>
      <c r="E984" s="58">
        <v>0</v>
      </c>
      <c r="F984" s="58">
        <v>0</v>
      </c>
      <c r="G984" s="59">
        <f t="shared" si="32"/>
        <v>296733.728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17255742</v>
      </c>
      <c r="D986" s="58">
        <f>Bil!E21</f>
        <v>17255742</v>
      </c>
      <c r="E986" s="58">
        <v>0</v>
      </c>
      <c r="F986" s="58">
        <v>0</v>
      </c>
      <c r="G986" s="59">
        <f t="shared" si="32"/>
        <v>517672.26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4750628</v>
      </c>
      <c r="D989" s="58">
        <f>Bil!E24</f>
        <v>4962441</v>
      </c>
      <c r="E989" s="58">
        <v>0</v>
      </c>
      <c r="F989" s="58">
        <v>0</v>
      </c>
      <c r="G989" s="59">
        <f t="shared" si="32"/>
        <v>190781.63</v>
      </c>
      <c r="H989" s="59">
        <f t="shared" si="31"/>
        <v>0</v>
      </c>
      <c r="I989" s="60"/>
    </row>
    <row r="990" spans="1:9" x14ac:dyDescent="0.2">
      <c r="A990" s="57">
        <v>152</v>
      </c>
      <c r="B990" s="58">
        <f>Bil!C25</f>
        <v>14</v>
      </c>
      <c r="C990" s="58">
        <f>Bil!D25</f>
        <v>245319</v>
      </c>
      <c r="D990" s="58">
        <f>Bil!E25</f>
        <v>285535</v>
      </c>
      <c r="E990" s="58">
        <v>0</v>
      </c>
      <c r="F990" s="58">
        <v>0</v>
      </c>
      <c r="G990" s="59">
        <f t="shared" si="32"/>
        <v>11429.446</v>
      </c>
      <c r="H990" s="59">
        <f t="shared" si="31"/>
        <v>0</v>
      </c>
      <c r="I990" s="60"/>
    </row>
    <row r="991" spans="1:9" x14ac:dyDescent="0.2">
      <c r="A991" s="57">
        <v>152</v>
      </c>
      <c r="B991" s="58">
        <f>Bil!C26</f>
        <v>15</v>
      </c>
      <c r="C991" s="58">
        <f>Bil!D26</f>
        <v>982043</v>
      </c>
      <c r="D991" s="58">
        <f>Bil!E26</f>
        <v>977980</v>
      </c>
      <c r="E991" s="58">
        <v>0</v>
      </c>
      <c r="F991" s="58">
        <v>0</v>
      </c>
      <c r="G991" s="59">
        <f t="shared" si="32"/>
        <v>44070.044999999998</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75822</v>
      </c>
      <c r="D993" s="58">
        <f>Bil!E28</f>
        <v>75822</v>
      </c>
      <c r="E993" s="58">
        <v>0</v>
      </c>
      <c r="F993" s="58">
        <v>0</v>
      </c>
      <c r="G993" s="59">
        <f t="shared" si="32"/>
        <v>3866.9220000000005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495215</v>
      </c>
      <c r="D996" s="58">
        <f>Bil!E31</f>
        <v>522714</v>
      </c>
      <c r="E996" s="58">
        <v>0</v>
      </c>
      <c r="F996" s="58">
        <v>0</v>
      </c>
      <c r="G996" s="59">
        <f t="shared" si="32"/>
        <v>30812.86</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1307761</v>
      </c>
      <c r="D999" s="58">
        <f>Bil!E34</f>
        <v>1290981</v>
      </c>
      <c r="E999" s="58">
        <v>0</v>
      </c>
      <c r="F999" s="58">
        <v>0</v>
      </c>
      <c r="G999" s="59">
        <f t="shared" si="32"/>
        <v>89463.629000000001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50000</v>
      </c>
      <c r="D1001" s="58">
        <f>Bil!E36</f>
        <v>50000</v>
      </c>
      <c r="E1001" s="58">
        <v>0</v>
      </c>
      <c r="F1001" s="58">
        <v>0</v>
      </c>
      <c r="G1001" s="59">
        <f t="shared" si="32"/>
        <v>3750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50000</v>
      </c>
      <c r="D1005" s="58">
        <f>Bil!E40</f>
        <v>50000</v>
      </c>
      <c r="E1005" s="58">
        <v>0</v>
      </c>
      <c r="F1005" s="58">
        <v>0</v>
      </c>
      <c r="G1005" s="59">
        <f t="shared" si="32"/>
        <v>4350</v>
      </c>
      <c r="H1005" s="59">
        <f t="shared" si="31"/>
        <v>0</v>
      </c>
      <c r="I1005" s="60"/>
    </row>
    <row r="1006" spans="1:9" x14ac:dyDescent="0.2">
      <c r="A1006" s="57">
        <v>152</v>
      </c>
      <c r="B1006" s="58">
        <f>Bil!C41</f>
        <v>30</v>
      </c>
      <c r="C1006" s="58">
        <f>Bil!D41</f>
        <v>193397</v>
      </c>
      <c r="D1006" s="58">
        <f>Bil!E41</f>
        <v>198365</v>
      </c>
      <c r="E1006" s="58">
        <v>0</v>
      </c>
      <c r="F1006" s="58">
        <v>0</v>
      </c>
      <c r="G1006" s="59">
        <f t="shared" si="32"/>
        <v>17703.809999999998</v>
      </c>
      <c r="H1006" s="59">
        <f t="shared" si="31"/>
        <v>0</v>
      </c>
      <c r="I1006" s="60"/>
    </row>
    <row r="1007" spans="1:9" x14ac:dyDescent="0.2">
      <c r="A1007" s="57">
        <v>152</v>
      </c>
      <c r="B1007" s="58">
        <f>Bil!C42</f>
        <v>31</v>
      </c>
      <c r="C1007" s="58">
        <f>Bil!D42</f>
        <v>193397</v>
      </c>
      <c r="D1007" s="58">
        <f>Bil!E42</f>
        <v>198365</v>
      </c>
      <c r="E1007" s="58">
        <v>0</v>
      </c>
      <c r="F1007" s="58">
        <v>0</v>
      </c>
      <c r="G1007" s="59">
        <f t="shared" si="32"/>
        <v>18293.936999999998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345232</v>
      </c>
      <c r="D1025" s="58">
        <f>Bil!E60</f>
        <v>344056</v>
      </c>
      <c r="E1025" s="58">
        <v>0</v>
      </c>
      <c r="F1025" s="58">
        <v>0</v>
      </c>
      <c r="G1025" s="59">
        <f t="shared" si="32"/>
        <v>50633.856000000007</v>
      </c>
      <c r="H1025" s="59">
        <f t="shared" si="31"/>
        <v>0</v>
      </c>
      <c r="I1025" s="60"/>
    </row>
    <row r="1026" spans="1:9" x14ac:dyDescent="0.2">
      <c r="A1026" s="57">
        <v>152</v>
      </c>
      <c r="B1026" s="58">
        <f>Bil!C61</f>
        <v>50</v>
      </c>
      <c r="C1026" s="58">
        <f>Bil!D61</f>
        <v>345232</v>
      </c>
      <c r="D1026" s="58">
        <f>Bil!E61</f>
        <v>344056</v>
      </c>
      <c r="E1026" s="58">
        <v>0</v>
      </c>
      <c r="F1026" s="58">
        <v>0</v>
      </c>
      <c r="G1026" s="59">
        <f t="shared" si="32"/>
        <v>51667.199999999997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607426</v>
      </c>
      <c r="D1039" s="58">
        <f>Bil!E74</f>
        <v>619428</v>
      </c>
      <c r="E1039" s="58">
        <v>0</v>
      </c>
      <c r="F1039" s="58">
        <v>0</v>
      </c>
      <c r="G1039" s="59">
        <f t="shared" si="32"/>
        <v>116315.766</v>
      </c>
      <c r="H1039" s="59">
        <f t="shared" si="33"/>
        <v>0</v>
      </c>
      <c r="I1039" s="60"/>
    </row>
    <row r="1040" spans="1:9" x14ac:dyDescent="0.2">
      <c r="A1040" s="57">
        <v>152</v>
      </c>
      <c r="B1040" s="58">
        <f>Bil!C75</f>
        <v>64</v>
      </c>
      <c r="C1040" s="58">
        <f>Bil!D75</f>
        <v>86895</v>
      </c>
      <c r="D1040" s="58">
        <f>Bil!E75</f>
        <v>86157</v>
      </c>
      <c r="E1040" s="58">
        <v>0</v>
      </c>
      <c r="F1040" s="58">
        <v>0</v>
      </c>
      <c r="G1040" s="59">
        <f t="shared" si="32"/>
        <v>16589.376</v>
      </c>
      <c r="H1040" s="59">
        <f t="shared" si="33"/>
        <v>0</v>
      </c>
      <c r="I1040" s="60"/>
    </row>
    <row r="1041" spans="1:9" x14ac:dyDescent="0.2">
      <c r="A1041" s="57">
        <v>152</v>
      </c>
      <c r="B1041" s="58">
        <f>Bil!C76</f>
        <v>65</v>
      </c>
      <c r="C1041" s="58">
        <f>Bil!D76</f>
        <v>86895</v>
      </c>
      <c r="D1041" s="58">
        <f>Bil!E76</f>
        <v>86157</v>
      </c>
      <c r="E1041" s="58">
        <v>0</v>
      </c>
      <c r="F1041" s="58">
        <v>0</v>
      </c>
      <c r="G1041" s="59">
        <f t="shared" ref="G1041:G1104" si="34">B1041/1000*C1041+B1041/500*D1041</f>
        <v>16848.584999999999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86895</v>
      </c>
      <c r="D1043" s="58">
        <f>Bil!E78</f>
        <v>86157</v>
      </c>
      <c r="E1043" s="58">
        <v>0</v>
      </c>
      <c r="F1043" s="58">
        <v>0</v>
      </c>
      <c r="G1043" s="59">
        <f t="shared" si="34"/>
        <v>17367.003000000001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2003</v>
      </c>
      <c r="D1049" s="58">
        <f>Bil!E84</f>
        <v>5780</v>
      </c>
      <c r="E1049" s="58">
        <v>0</v>
      </c>
      <c r="F1049" s="58">
        <v>0</v>
      </c>
      <c r="G1049" s="59">
        <f t="shared" si="34"/>
        <v>990.09899999999993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2003</v>
      </c>
      <c r="D1056" s="58">
        <f>Bil!E91</f>
        <v>5780</v>
      </c>
      <c r="E1056" s="58">
        <v>0</v>
      </c>
      <c r="F1056" s="58">
        <v>0</v>
      </c>
      <c r="G1056" s="59">
        <f t="shared" si="34"/>
        <v>1085.04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27017</v>
      </c>
      <c r="D1116" s="58">
        <f>Bil!E151</f>
        <v>17500</v>
      </c>
      <c r="E1116" s="58">
        <v>0</v>
      </c>
      <c r="F1116" s="58">
        <v>0</v>
      </c>
      <c r="G1116" s="59">
        <f t="shared" si="36"/>
        <v>8682.380000000001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6207</v>
      </c>
      <c r="D1119" s="58">
        <f>Bil!E154</f>
        <v>0</v>
      </c>
      <c r="E1119" s="58">
        <v>0</v>
      </c>
      <c r="F1119" s="58">
        <v>0</v>
      </c>
      <c r="G1119" s="59">
        <f t="shared" si="36"/>
        <v>887.60099999999989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1037</v>
      </c>
      <c r="D1125" s="58">
        <f>Bil!E160</f>
        <v>0</v>
      </c>
      <c r="E1125" s="58">
        <v>0</v>
      </c>
      <c r="F1125" s="58">
        <v>0</v>
      </c>
      <c r="G1125" s="59">
        <f t="shared" si="36"/>
        <v>154.51300000000001</v>
      </c>
      <c r="H1125" s="59">
        <f t="shared" si="35"/>
        <v>0</v>
      </c>
      <c r="I1125" s="60"/>
    </row>
    <row r="1126" spans="1:9" x14ac:dyDescent="0.2">
      <c r="A1126" s="57">
        <v>152</v>
      </c>
      <c r="B1126" s="58">
        <f>Bil!C161</f>
        <v>150</v>
      </c>
      <c r="C1126" s="58">
        <f>Bil!D161</f>
        <v>5170</v>
      </c>
      <c r="D1126" s="58">
        <f>Bil!E161</f>
        <v>0</v>
      </c>
      <c r="E1126" s="58">
        <v>0</v>
      </c>
      <c r="F1126" s="58">
        <v>0</v>
      </c>
      <c r="G1126" s="59">
        <f t="shared" si="36"/>
        <v>775.5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20810</v>
      </c>
      <c r="D1129" s="58">
        <f>Bil!E164</f>
        <v>17650</v>
      </c>
      <c r="E1129" s="58">
        <v>0</v>
      </c>
      <c r="F1129" s="58">
        <v>0</v>
      </c>
      <c r="G1129" s="59">
        <f t="shared" si="36"/>
        <v>8584.83</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150</v>
      </c>
      <c r="E1132" s="58">
        <v>0</v>
      </c>
      <c r="F1132" s="58">
        <v>0</v>
      </c>
      <c r="G1132" s="59">
        <f t="shared" si="36"/>
        <v>46.8</v>
      </c>
      <c r="H1132" s="59">
        <f t="shared" si="35"/>
        <v>0</v>
      </c>
      <c r="I1132" s="60"/>
    </row>
    <row r="1133" spans="1:9" x14ac:dyDescent="0.2">
      <c r="A1133" s="57">
        <v>152</v>
      </c>
      <c r="B1133" s="58">
        <f>Bil!C168</f>
        <v>157</v>
      </c>
      <c r="C1133" s="58">
        <f>Bil!D168</f>
        <v>11693</v>
      </c>
      <c r="D1133" s="58">
        <f>Bil!E168</f>
        <v>7342</v>
      </c>
      <c r="E1133" s="58">
        <v>0</v>
      </c>
      <c r="F1133" s="58">
        <v>0</v>
      </c>
      <c r="G1133" s="59">
        <f t="shared" si="36"/>
        <v>4141.1890000000003</v>
      </c>
      <c r="H1133" s="59">
        <f t="shared" si="35"/>
        <v>0</v>
      </c>
      <c r="I1133" s="60"/>
    </row>
    <row r="1134" spans="1:9" x14ac:dyDescent="0.2">
      <c r="A1134" s="57">
        <v>152</v>
      </c>
      <c r="B1134" s="58">
        <f>Bil!C169</f>
        <v>158</v>
      </c>
      <c r="C1134" s="58">
        <f>Bil!D169</f>
        <v>479818</v>
      </c>
      <c r="D1134" s="58">
        <f>Bil!E169</f>
        <v>502649</v>
      </c>
      <c r="E1134" s="58">
        <v>0</v>
      </c>
      <c r="F1134" s="58">
        <v>0</v>
      </c>
      <c r="G1134" s="59">
        <f t="shared" si="36"/>
        <v>234648.32800000001</v>
      </c>
      <c r="H1134" s="59">
        <f t="shared" si="35"/>
        <v>0</v>
      </c>
      <c r="I1134" s="60"/>
    </row>
    <row r="1135" spans="1:9" x14ac:dyDescent="0.2">
      <c r="A1135" s="57">
        <v>152</v>
      </c>
      <c r="B1135" s="58">
        <f>Bil!C170</f>
        <v>159</v>
      </c>
      <c r="C1135" s="58">
        <f>Bil!D170</f>
        <v>502</v>
      </c>
      <c r="D1135" s="58">
        <f>Bil!E170</f>
        <v>218</v>
      </c>
      <c r="E1135" s="58">
        <v>0</v>
      </c>
      <c r="F1135" s="58">
        <v>0</v>
      </c>
      <c r="G1135" s="59">
        <f t="shared" si="36"/>
        <v>149.142</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479316</v>
      </c>
      <c r="D1137" s="58">
        <f>Bil!E172</f>
        <v>502431</v>
      </c>
      <c r="E1137" s="58">
        <v>0</v>
      </c>
      <c r="F1137" s="58">
        <v>0</v>
      </c>
      <c r="G1137" s="59">
        <f t="shared" si="36"/>
        <v>238952.658</v>
      </c>
      <c r="H1137" s="59">
        <f t="shared" si="35"/>
        <v>0</v>
      </c>
      <c r="I1137" s="60"/>
    </row>
    <row r="1138" spans="1:9" x14ac:dyDescent="0.2">
      <c r="A1138" s="57">
        <v>152</v>
      </c>
      <c r="B1138" s="58">
        <f>Bil!C173</f>
        <v>162</v>
      </c>
      <c r="C1138" s="58">
        <f>Bil!D173</f>
        <v>13634388</v>
      </c>
      <c r="D1138" s="58">
        <f>Bil!E173</f>
        <v>13479761</v>
      </c>
      <c r="E1138" s="58">
        <v>0</v>
      </c>
      <c r="F1138" s="58">
        <v>0</v>
      </c>
      <c r="G1138" s="59">
        <f t="shared" si="36"/>
        <v>6576213.4199999999</v>
      </c>
      <c r="H1138" s="59">
        <f t="shared" si="35"/>
        <v>0</v>
      </c>
      <c r="I1138" s="60"/>
    </row>
    <row r="1139" spans="1:9" x14ac:dyDescent="0.2">
      <c r="A1139" s="57">
        <v>152</v>
      </c>
      <c r="B1139" s="58">
        <f>Bil!C174</f>
        <v>163</v>
      </c>
      <c r="C1139" s="58">
        <f>Bil!D174</f>
        <v>573053</v>
      </c>
      <c r="D1139" s="58">
        <f>Bil!E174</f>
        <v>670637</v>
      </c>
      <c r="E1139" s="58">
        <v>0</v>
      </c>
      <c r="F1139" s="58">
        <v>0</v>
      </c>
      <c r="G1139" s="59">
        <f t="shared" si="36"/>
        <v>312035.30100000004</v>
      </c>
      <c r="H1139" s="59">
        <f t="shared" si="35"/>
        <v>0</v>
      </c>
      <c r="I1139" s="60"/>
    </row>
    <row r="1140" spans="1:9" x14ac:dyDescent="0.2">
      <c r="A1140" s="57">
        <v>152</v>
      </c>
      <c r="B1140" s="58">
        <f>Bil!C175</f>
        <v>164</v>
      </c>
      <c r="C1140" s="58">
        <f>Bil!D175</f>
        <v>572501</v>
      </c>
      <c r="D1140" s="58">
        <f>Bil!E175</f>
        <v>660698</v>
      </c>
      <c r="E1140" s="58">
        <v>0</v>
      </c>
      <c r="F1140" s="58">
        <v>0</v>
      </c>
      <c r="G1140" s="59">
        <f t="shared" si="36"/>
        <v>310599.10800000001</v>
      </c>
      <c r="H1140" s="59">
        <f t="shared" si="35"/>
        <v>0</v>
      </c>
      <c r="I1140" s="60"/>
    </row>
    <row r="1141" spans="1:9" x14ac:dyDescent="0.2">
      <c r="A1141" s="57">
        <v>152</v>
      </c>
      <c r="B1141" s="58">
        <f>Bil!C176</f>
        <v>165</v>
      </c>
      <c r="C1141" s="58">
        <f>Bil!D176</f>
        <v>455396</v>
      </c>
      <c r="D1141" s="58">
        <f>Bil!E176</f>
        <v>477939</v>
      </c>
      <c r="E1141" s="58">
        <v>0</v>
      </c>
      <c r="F1141" s="58">
        <v>0</v>
      </c>
      <c r="G1141" s="59">
        <f t="shared" si="36"/>
        <v>232860.21</v>
      </c>
      <c r="H1141" s="59">
        <f t="shared" si="35"/>
        <v>0</v>
      </c>
      <c r="I1141" s="60"/>
    </row>
    <row r="1142" spans="1:9" x14ac:dyDescent="0.2">
      <c r="A1142" s="57">
        <v>152</v>
      </c>
      <c r="B1142" s="58">
        <f>Bil!C177</f>
        <v>166</v>
      </c>
      <c r="C1142" s="58">
        <f>Bil!D177</f>
        <v>116612</v>
      </c>
      <c r="D1142" s="58">
        <f>Bil!E177</f>
        <v>176934</v>
      </c>
      <c r="E1142" s="58">
        <v>0</v>
      </c>
      <c r="F1142" s="58">
        <v>0</v>
      </c>
      <c r="G1142" s="59">
        <f t="shared" si="36"/>
        <v>78099.680000000008</v>
      </c>
      <c r="H1142" s="59">
        <f t="shared" si="35"/>
        <v>0</v>
      </c>
      <c r="I1142" s="60"/>
    </row>
    <row r="1143" spans="1:9" x14ac:dyDescent="0.2">
      <c r="A1143" s="57">
        <v>152</v>
      </c>
      <c r="B1143" s="58">
        <f>Bil!C178</f>
        <v>167</v>
      </c>
      <c r="C1143" s="58">
        <f>Bil!D178</f>
        <v>11</v>
      </c>
      <c r="D1143" s="58">
        <f>Bil!E178</f>
        <v>45</v>
      </c>
      <c r="E1143" s="58">
        <v>0</v>
      </c>
      <c r="F1143" s="58">
        <v>0</v>
      </c>
      <c r="G1143" s="59">
        <f t="shared" si="36"/>
        <v>16.867000000000001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11</v>
      </c>
      <c r="D1146" s="58">
        <f>Bil!E181</f>
        <v>45</v>
      </c>
      <c r="E1146" s="58">
        <v>0</v>
      </c>
      <c r="F1146" s="58">
        <v>0</v>
      </c>
      <c r="G1146" s="59">
        <f t="shared" si="36"/>
        <v>17.170000000000002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482</v>
      </c>
      <c r="D1150" s="58">
        <f>Bil!E185</f>
        <v>5780</v>
      </c>
      <c r="E1150" s="58">
        <v>0</v>
      </c>
      <c r="F1150" s="58">
        <v>0</v>
      </c>
      <c r="G1150" s="59">
        <f t="shared" si="36"/>
        <v>2095.308</v>
      </c>
      <c r="H1150" s="59">
        <f t="shared" si="35"/>
        <v>0</v>
      </c>
      <c r="I1150" s="60"/>
    </row>
    <row r="1151" spans="1:9" x14ac:dyDescent="0.2">
      <c r="A1151" s="57">
        <v>152</v>
      </c>
      <c r="B1151" s="58">
        <f>Bil!C186</f>
        <v>175</v>
      </c>
      <c r="C1151" s="58">
        <f>Bil!D186</f>
        <v>552</v>
      </c>
      <c r="D1151" s="58">
        <f>Bil!E186</f>
        <v>9939</v>
      </c>
      <c r="E1151" s="58">
        <v>0</v>
      </c>
      <c r="F1151" s="58">
        <v>0</v>
      </c>
      <c r="G1151" s="59">
        <f t="shared" si="36"/>
        <v>3575.2499999999995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13061335</v>
      </c>
      <c r="D1199" s="58">
        <f>Bil!E234</f>
        <v>12809124</v>
      </c>
      <c r="E1199" s="58">
        <v>0</v>
      </c>
      <c r="F1199" s="58">
        <v>0</v>
      </c>
      <c r="G1199" s="59">
        <f t="shared" si="38"/>
        <v>8625547.0089999996</v>
      </c>
      <c r="H1199" s="59">
        <f t="shared" si="37"/>
        <v>0</v>
      </c>
      <c r="I1199" s="60"/>
    </row>
    <row r="1200" spans="1:9" x14ac:dyDescent="0.2">
      <c r="A1200" s="57">
        <v>152</v>
      </c>
      <c r="B1200" s="58">
        <f>Bil!C235</f>
        <v>224</v>
      </c>
      <c r="C1200" s="58">
        <f>Bil!D235</f>
        <v>13026963</v>
      </c>
      <c r="D1200" s="58">
        <f>Bil!E235</f>
        <v>12860333</v>
      </c>
      <c r="E1200" s="58">
        <v>0</v>
      </c>
      <c r="F1200" s="58">
        <v>0</v>
      </c>
      <c r="G1200" s="59">
        <f t="shared" si="38"/>
        <v>8679468.8960000016</v>
      </c>
      <c r="H1200" s="59">
        <f t="shared" si="37"/>
        <v>0</v>
      </c>
      <c r="I1200" s="60"/>
    </row>
    <row r="1201" spans="1:9" x14ac:dyDescent="0.2">
      <c r="A1201" s="57">
        <v>152</v>
      </c>
      <c r="B1201" s="58">
        <f>Bil!C236</f>
        <v>225</v>
      </c>
      <c r="C1201" s="58">
        <f>Bil!D236</f>
        <v>13026963</v>
      </c>
      <c r="D1201" s="58">
        <f>Bil!E236</f>
        <v>12860333</v>
      </c>
      <c r="E1201" s="58">
        <v>0</v>
      </c>
      <c r="F1201" s="58">
        <v>0</v>
      </c>
      <c r="G1201" s="59">
        <f t="shared" si="38"/>
        <v>8718216.5250000004</v>
      </c>
      <c r="H1201" s="59">
        <f t="shared" si="37"/>
        <v>0</v>
      </c>
      <c r="I1201" s="60"/>
    </row>
    <row r="1202" spans="1:9" x14ac:dyDescent="0.2">
      <c r="A1202" s="57">
        <v>152</v>
      </c>
      <c r="B1202" s="58">
        <f>Bil!C237</f>
        <v>226</v>
      </c>
      <c r="C1202" s="58">
        <f>Bil!D237</f>
        <v>13026963</v>
      </c>
      <c r="D1202" s="58">
        <f>Bil!E237</f>
        <v>12860333</v>
      </c>
      <c r="E1202" s="58">
        <v>0</v>
      </c>
      <c r="F1202" s="58">
        <v>0</v>
      </c>
      <c r="G1202" s="59">
        <f t="shared" si="38"/>
        <v>8756964.1539999992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35976</v>
      </c>
      <c r="D1208" s="58">
        <f>Bil!E243</f>
        <v>0</v>
      </c>
      <c r="E1208" s="58">
        <v>0</v>
      </c>
      <c r="F1208" s="58">
        <v>0</v>
      </c>
      <c r="G1208" s="59">
        <f t="shared" si="38"/>
        <v>8346.4320000000007</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35976</v>
      </c>
      <c r="D1210" s="58">
        <f>Bil!E245</f>
        <v>0</v>
      </c>
      <c r="E1210" s="58">
        <v>0</v>
      </c>
      <c r="F1210" s="58">
        <v>0</v>
      </c>
      <c r="G1210" s="59">
        <f t="shared" si="38"/>
        <v>8418.384</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40314</v>
      </c>
      <c r="D1212" s="58">
        <f>Bil!E247</f>
        <v>76051</v>
      </c>
      <c r="E1212" s="58">
        <v>0</v>
      </c>
      <c r="F1212" s="58">
        <v>0</v>
      </c>
      <c r="G1212" s="59">
        <f t="shared" si="38"/>
        <v>45410.175999999999</v>
      </c>
      <c r="H1212" s="59">
        <f t="shared" si="37"/>
        <v>0</v>
      </c>
      <c r="I1212" s="60"/>
    </row>
    <row r="1213" spans="1:9" x14ac:dyDescent="0.2">
      <c r="A1213" s="57">
        <v>152</v>
      </c>
      <c r="B1213" s="58">
        <f>Bil!C248</f>
        <v>237</v>
      </c>
      <c r="C1213" s="58">
        <f>Bil!D248</f>
        <v>40314</v>
      </c>
      <c r="D1213" s="58">
        <f>Bil!E248</f>
        <v>69987</v>
      </c>
      <c r="E1213" s="58">
        <v>0</v>
      </c>
      <c r="F1213" s="58">
        <v>0</v>
      </c>
      <c r="G1213" s="59">
        <f t="shared" si="38"/>
        <v>42728.255999999994</v>
      </c>
      <c r="H1213" s="59">
        <f t="shared" si="37"/>
        <v>0</v>
      </c>
      <c r="I1213" s="60"/>
    </row>
    <row r="1214" spans="1:9" x14ac:dyDescent="0.2">
      <c r="A1214" s="57">
        <v>152</v>
      </c>
      <c r="B1214" s="58">
        <f>Bil!C249</f>
        <v>238</v>
      </c>
      <c r="C1214" s="58">
        <f>Bil!D249</f>
        <v>0</v>
      </c>
      <c r="D1214" s="58">
        <f>Bil!E249</f>
        <v>6064</v>
      </c>
      <c r="E1214" s="58">
        <v>0</v>
      </c>
      <c r="F1214" s="58">
        <v>0</v>
      </c>
      <c r="G1214" s="59">
        <f t="shared" si="38"/>
        <v>2886.4639999999999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27017</v>
      </c>
      <c r="D1216" s="58">
        <f>Bil!E251</f>
        <v>17500</v>
      </c>
      <c r="E1216" s="58">
        <v>0</v>
      </c>
      <c r="F1216" s="58">
        <v>0</v>
      </c>
      <c r="G1216" s="59">
        <f t="shared" si="38"/>
        <v>14884.08</v>
      </c>
      <c r="H1216" s="59">
        <f t="shared" si="37"/>
        <v>0</v>
      </c>
      <c r="I1216" s="60"/>
    </row>
    <row r="1217" spans="1:9" x14ac:dyDescent="0.2">
      <c r="A1217" s="57">
        <v>152</v>
      </c>
      <c r="B1217" s="58">
        <f>Bil!C252</f>
        <v>241</v>
      </c>
      <c r="C1217" s="58">
        <f>Bil!D252</f>
        <v>11693</v>
      </c>
      <c r="D1217" s="58">
        <f>Bil!E252</f>
        <v>7342</v>
      </c>
      <c r="E1217" s="58">
        <v>0</v>
      </c>
      <c r="F1217" s="58">
        <v>0</v>
      </c>
      <c r="G1217" s="59">
        <f t="shared" si="38"/>
        <v>6356.857</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11050</v>
      </c>
      <c r="D1224" s="58">
        <f>Bil!E260</f>
        <v>11880</v>
      </c>
      <c r="E1224" s="58">
        <v>0</v>
      </c>
      <c r="F1224" s="58">
        <v>0</v>
      </c>
      <c r="G1224" s="59">
        <f t="shared" si="38"/>
        <v>8632.8799999999992</v>
      </c>
      <c r="H1224" s="59">
        <f t="shared" si="39"/>
        <v>0</v>
      </c>
      <c r="I1224" s="60"/>
    </row>
    <row r="1225" spans="1:9" x14ac:dyDescent="0.2">
      <c r="A1225" s="57">
        <v>152</v>
      </c>
      <c r="B1225" s="58">
        <f>Bil!C261</f>
        <v>249</v>
      </c>
      <c r="C1225" s="58">
        <f>Bil!D261</f>
        <v>15967</v>
      </c>
      <c r="D1225" s="58">
        <f>Bil!E261</f>
        <v>5620</v>
      </c>
      <c r="E1225" s="58">
        <v>0</v>
      </c>
      <c r="F1225" s="58">
        <v>0</v>
      </c>
      <c r="G1225" s="59">
        <f t="shared" si="38"/>
        <v>6774.5429999999997</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11693</v>
      </c>
      <c r="D1227" s="58">
        <f>Bil!E263</f>
        <v>7342</v>
      </c>
      <c r="E1227" s="58">
        <v>0</v>
      </c>
      <c r="F1227" s="58">
        <v>0</v>
      </c>
      <c r="G1227" s="59">
        <f t="shared" si="38"/>
        <v>6620.6270000000004</v>
      </c>
      <c r="H1227" s="59">
        <f t="shared" si="39"/>
        <v>0</v>
      </c>
      <c r="I1227" s="60"/>
    </row>
    <row r="1228" spans="1:9" x14ac:dyDescent="0.2">
      <c r="A1228" s="57">
        <v>152</v>
      </c>
      <c r="B1228" s="58">
        <f>Bil!C264</f>
        <v>252</v>
      </c>
      <c r="C1228" s="58">
        <f>Bil!D264</f>
        <v>2003</v>
      </c>
      <c r="D1228" s="58">
        <f>Bil!E264</f>
        <v>5780</v>
      </c>
      <c r="E1228" s="58">
        <v>0</v>
      </c>
      <c r="F1228" s="58">
        <v>0</v>
      </c>
      <c r="G1228" s="59">
        <f t="shared" si="38"/>
        <v>3417.8759999999997</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572501</v>
      </c>
      <c r="D1252" s="58">
        <f>Bil!E288</f>
        <v>660698</v>
      </c>
      <c r="E1252" s="58">
        <v>0</v>
      </c>
      <c r="F1252" s="58">
        <v>0</v>
      </c>
      <c r="G1252" s="59">
        <f t="shared" si="40"/>
        <v>522715.57200000004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552</v>
      </c>
      <c r="D1254" s="58">
        <f>Bil!E290</f>
        <v>9939</v>
      </c>
      <c r="E1254" s="58">
        <v>0</v>
      </c>
      <c r="F1254" s="58">
        <v>0</v>
      </c>
      <c r="G1254" s="59">
        <f t="shared" si="40"/>
        <v>5679.5400000000009</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95</v>
      </c>
      <c r="D1262" s="58">
        <f>Bil!E298</f>
        <v>0</v>
      </c>
      <c r="E1262" s="58">
        <v>0</v>
      </c>
      <c r="F1262" s="58">
        <v>0</v>
      </c>
      <c r="G1262" s="59">
        <f t="shared" si="40"/>
        <v>27.169999999999998</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387</v>
      </c>
      <c r="D1266" s="58">
        <f>Bil!E302</f>
        <v>5780</v>
      </c>
      <c r="E1266" s="58">
        <v>0</v>
      </c>
      <c r="F1266" s="58">
        <v>0</v>
      </c>
      <c r="G1266" s="59">
        <f t="shared" si="40"/>
        <v>3464.6299999999997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7493087</v>
      </c>
      <c r="D1396" s="58">
        <f>RasF!E121</f>
        <v>7505882</v>
      </c>
      <c r="E1396" s="58">
        <v>0</v>
      </c>
      <c r="F1396" s="58">
        <v>0</v>
      </c>
      <c r="G1396" s="59">
        <f t="shared" si="44"/>
        <v>2475533.61</v>
      </c>
      <c r="H1396" s="59">
        <f t="shared" si="43"/>
        <v>0</v>
      </c>
      <c r="I1396" s="60"/>
    </row>
    <row r="1397" spans="1:9" x14ac:dyDescent="0.2">
      <c r="A1397" s="57">
        <v>154</v>
      </c>
      <c r="B1397" s="58">
        <f>RasF!C122</f>
        <v>111</v>
      </c>
      <c r="C1397" s="58">
        <f>RasF!D122</f>
        <v>7291786</v>
      </c>
      <c r="D1397" s="58">
        <f>RasF!E122</f>
        <v>7298628</v>
      </c>
      <c r="E1397" s="58">
        <v>0</v>
      </c>
      <c r="F1397" s="58">
        <v>0</v>
      </c>
      <c r="G1397" s="59">
        <f t="shared" si="44"/>
        <v>2429683.662</v>
      </c>
      <c r="H1397" s="59">
        <f t="shared" si="43"/>
        <v>0</v>
      </c>
      <c r="I1397" s="60"/>
    </row>
    <row r="1398" spans="1:9" x14ac:dyDescent="0.2">
      <c r="A1398" s="57">
        <v>154</v>
      </c>
      <c r="B1398" s="58">
        <f>RasF!C123</f>
        <v>112</v>
      </c>
      <c r="C1398" s="58">
        <f>RasF!D123</f>
        <v>68622</v>
      </c>
      <c r="D1398" s="58">
        <f>RasF!E123</f>
        <v>53610</v>
      </c>
      <c r="E1398" s="58">
        <v>0</v>
      </c>
      <c r="F1398" s="58">
        <v>0</v>
      </c>
      <c r="G1398" s="59">
        <f t="shared" si="44"/>
        <v>19694.304</v>
      </c>
      <c r="H1398" s="59">
        <f t="shared" si="43"/>
        <v>0</v>
      </c>
      <c r="I1398" s="60"/>
    </row>
    <row r="1399" spans="1:9" x14ac:dyDescent="0.2">
      <c r="A1399" s="57">
        <v>154</v>
      </c>
      <c r="B1399" s="58">
        <f>RasF!C124</f>
        <v>113</v>
      </c>
      <c r="C1399" s="58">
        <f>RasF!D124</f>
        <v>7223164</v>
      </c>
      <c r="D1399" s="58">
        <f>RasF!E124</f>
        <v>7245018</v>
      </c>
      <c r="E1399" s="58">
        <v>0</v>
      </c>
      <c r="F1399" s="58">
        <v>0</v>
      </c>
      <c r="G1399" s="59">
        <f t="shared" si="44"/>
        <v>2453591.6</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201301</v>
      </c>
      <c r="D1408" s="58">
        <f>RasF!E133</f>
        <v>207254</v>
      </c>
      <c r="E1408" s="58">
        <v>0</v>
      </c>
      <c r="F1408" s="58">
        <v>0</v>
      </c>
      <c r="G1408" s="59">
        <f t="shared" si="44"/>
        <v>75128.698000000004</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7493087</v>
      </c>
      <c r="D1423" s="67">
        <f>RasF!E148</f>
        <v>7505882</v>
      </c>
      <c r="E1423" s="67">
        <v>0</v>
      </c>
      <c r="F1423" s="67">
        <v>0</v>
      </c>
      <c r="G1423" s="68">
        <f t="shared" si="44"/>
        <v>3083164.5870000003</v>
      </c>
      <c r="H1423" s="68">
        <f t="shared" si="45"/>
        <v>0</v>
      </c>
      <c r="I1423" s="69"/>
    </row>
    <row r="1424" spans="1:9" x14ac:dyDescent="0.2">
      <c r="A1424" s="62">
        <v>156</v>
      </c>
      <c r="B1424" s="63">
        <f>PVRIO!C12</f>
        <v>1</v>
      </c>
      <c r="C1424" s="70">
        <f>PVRIO!D12</f>
        <v>18167</v>
      </c>
      <c r="D1424" s="70">
        <f>PVRIO!E12</f>
        <v>0</v>
      </c>
      <c r="E1424" s="70">
        <v>0</v>
      </c>
      <c r="F1424" s="70">
        <v>0</v>
      </c>
      <c r="G1424" s="64">
        <f t="shared" si="44"/>
        <v>18.167000000000002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18167</v>
      </c>
      <c r="D1441" s="61">
        <f>PVRIO!E29</f>
        <v>0</v>
      </c>
      <c r="E1441" s="61">
        <v>0</v>
      </c>
      <c r="F1441" s="61">
        <v>0</v>
      </c>
      <c r="G1441" s="59">
        <f t="shared" si="46"/>
        <v>327.00599999999997</v>
      </c>
      <c r="H1441" s="59">
        <f t="shared" si="45"/>
        <v>0</v>
      </c>
      <c r="I1441" s="60">
        <v>0</v>
      </c>
    </row>
    <row r="1442" spans="1:9" x14ac:dyDescent="0.2">
      <c r="A1442" s="57">
        <v>156</v>
      </c>
      <c r="B1442" s="58">
        <f>PVRIO!C30</f>
        <v>19</v>
      </c>
      <c r="C1442" s="61">
        <f>PVRIO!D30</f>
        <v>18167</v>
      </c>
      <c r="D1442" s="61">
        <f>PVRIO!E30</f>
        <v>0</v>
      </c>
      <c r="E1442" s="61">
        <v>0</v>
      </c>
      <c r="F1442" s="61">
        <v>0</v>
      </c>
      <c r="G1442" s="59">
        <f t="shared" si="46"/>
        <v>345.173</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18167</v>
      </c>
      <c r="D1444" s="61">
        <f>PVRIO!E32</f>
        <v>0</v>
      </c>
      <c r="E1444" s="61">
        <v>0</v>
      </c>
      <c r="F1444" s="61">
        <v>0</v>
      </c>
      <c r="G1444" s="59">
        <f t="shared" si="46"/>
        <v>381.50700000000001</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573053</v>
      </c>
      <c r="D1468" s="70"/>
      <c r="E1468" s="70">
        <v>0</v>
      </c>
      <c r="F1468" s="70">
        <v>0</v>
      </c>
      <c r="G1468" s="64">
        <f t="shared" ref="G1468:G1499" si="51">B1468/1000*C1468</f>
        <v>573.053</v>
      </c>
      <c r="H1468" s="64">
        <f t="shared" ref="H1468:H1499" si="52">ABS(C1468-ROUND(C1468,0))</f>
        <v>0</v>
      </c>
      <c r="I1468" s="65"/>
    </row>
    <row r="1469" spans="1:9" x14ac:dyDescent="0.2">
      <c r="A1469" s="73">
        <v>159</v>
      </c>
      <c r="B1469" s="61">
        <f>Obv!C13</f>
        <v>2</v>
      </c>
      <c r="C1469" s="61">
        <f>Obv!D13</f>
        <v>6948301</v>
      </c>
      <c r="D1469" s="61">
        <v>0</v>
      </c>
      <c r="E1469" s="61">
        <v>0</v>
      </c>
      <c r="F1469" s="61">
        <v>0</v>
      </c>
      <c r="G1469" s="59">
        <f t="shared" si="51"/>
        <v>13896.602000000001</v>
      </c>
      <c r="H1469" s="59">
        <f t="shared" si="52"/>
        <v>0</v>
      </c>
      <c r="I1469" s="60"/>
    </row>
    <row r="1470" spans="1:9" x14ac:dyDescent="0.2">
      <c r="A1470" s="73">
        <v>159</v>
      </c>
      <c r="B1470" s="61">
        <f>Obv!C14</f>
        <v>3</v>
      </c>
      <c r="C1470" s="61">
        <f>Obv!D14</f>
        <v>21159</v>
      </c>
      <c r="D1470" s="61">
        <v>0</v>
      </c>
      <c r="E1470" s="61">
        <v>0</v>
      </c>
      <c r="F1470" s="61">
        <v>0</v>
      </c>
      <c r="G1470" s="59">
        <f t="shared" si="51"/>
        <v>63.477000000000004</v>
      </c>
      <c r="H1470" s="59">
        <f t="shared" si="52"/>
        <v>0</v>
      </c>
      <c r="I1470" s="60"/>
    </row>
    <row r="1471" spans="1:9" x14ac:dyDescent="0.2">
      <c r="A1471" s="73">
        <v>159</v>
      </c>
      <c r="B1471" s="61">
        <f>Obv!C15</f>
        <v>4</v>
      </c>
      <c r="C1471" s="61">
        <f>Obv!D15</f>
        <v>6826755</v>
      </c>
      <c r="D1471" s="61">
        <v>0</v>
      </c>
      <c r="E1471" s="61">
        <v>0</v>
      </c>
      <c r="F1471" s="61">
        <v>0</v>
      </c>
      <c r="G1471" s="59">
        <f t="shared" si="51"/>
        <v>27307.02</v>
      </c>
      <c r="H1471" s="59">
        <f t="shared" si="52"/>
        <v>0</v>
      </c>
      <c r="I1471" s="60"/>
    </row>
    <row r="1472" spans="1:9" x14ac:dyDescent="0.2">
      <c r="A1472" s="73">
        <v>159</v>
      </c>
      <c r="B1472" s="61">
        <f>Obv!C16</f>
        <v>5</v>
      </c>
      <c r="C1472" s="61">
        <f>Obv!D16</f>
        <v>5787794</v>
      </c>
      <c r="D1472" s="61">
        <v>0</v>
      </c>
      <c r="E1472" s="61">
        <v>0</v>
      </c>
      <c r="F1472" s="61">
        <v>0</v>
      </c>
      <c r="G1472" s="59">
        <f t="shared" si="51"/>
        <v>28938.97</v>
      </c>
      <c r="H1472" s="59">
        <f t="shared" si="52"/>
        <v>0</v>
      </c>
      <c r="I1472" s="60"/>
    </row>
    <row r="1473" spans="1:9" x14ac:dyDescent="0.2">
      <c r="A1473" s="73">
        <v>159</v>
      </c>
      <c r="B1473" s="61">
        <f>Obv!C17</f>
        <v>6</v>
      </c>
      <c r="C1473" s="61">
        <f>Obv!D17</f>
        <v>1021861</v>
      </c>
      <c r="D1473" s="61">
        <v>0</v>
      </c>
      <c r="E1473" s="61">
        <v>0</v>
      </c>
      <c r="F1473" s="61">
        <v>0</v>
      </c>
      <c r="G1473" s="59">
        <f t="shared" si="51"/>
        <v>6131.1660000000002</v>
      </c>
      <c r="H1473" s="59">
        <f t="shared" si="52"/>
        <v>0</v>
      </c>
      <c r="I1473" s="60"/>
    </row>
    <row r="1474" spans="1:9" x14ac:dyDescent="0.2">
      <c r="A1474" s="73">
        <v>159</v>
      </c>
      <c r="B1474" s="61">
        <f>Obv!C18</f>
        <v>7</v>
      </c>
      <c r="C1474" s="61">
        <f>Obv!D18</f>
        <v>323</v>
      </c>
      <c r="D1474" s="61">
        <v>0</v>
      </c>
      <c r="E1474" s="61">
        <v>0</v>
      </c>
      <c r="F1474" s="61">
        <v>0</v>
      </c>
      <c r="G1474" s="59">
        <f t="shared" si="51"/>
        <v>2.2610000000000001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16777</v>
      </c>
      <c r="D1478" s="61">
        <v>0</v>
      </c>
      <c r="E1478" s="61">
        <v>0</v>
      </c>
      <c r="F1478" s="61">
        <v>0</v>
      </c>
      <c r="G1478" s="59">
        <f t="shared" si="51"/>
        <v>184.547</v>
      </c>
      <c r="H1478" s="59">
        <f t="shared" si="52"/>
        <v>0</v>
      </c>
      <c r="I1478" s="60"/>
    </row>
    <row r="1479" spans="1:9" x14ac:dyDescent="0.2">
      <c r="A1479" s="73">
        <v>159</v>
      </c>
      <c r="B1479" s="61">
        <f>Obv!C23</f>
        <v>12</v>
      </c>
      <c r="C1479" s="61">
        <f>Obv!D23</f>
        <v>100387</v>
      </c>
      <c r="D1479" s="61">
        <v>0</v>
      </c>
      <c r="E1479" s="61">
        <v>0</v>
      </c>
      <c r="F1479" s="61">
        <v>0</v>
      </c>
      <c r="G1479" s="59">
        <f t="shared" si="51"/>
        <v>1204.644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6850717</v>
      </c>
      <c r="D1486" s="61">
        <v>0</v>
      </c>
      <c r="E1486" s="61">
        <v>0</v>
      </c>
      <c r="F1486" s="61">
        <v>0</v>
      </c>
      <c r="G1486" s="59">
        <f t="shared" si="51"/>
        <v>130163.62299999999</v>
      </c>
      <c r="H1486" s="59">
        <f t="shared" si="52"/>
        <v>0</v>
      </c>
      <c r="I1486" s="60"/>
    </row>
    <row r="1487" spans="1:9" x14ac:dyDescent="0.2">
      <c r="A1487" s="73">
        <v>159</v>
      </c>
      <c r="B1487" s="61">
        <f>Obv!C31</f>
        <v>20</v>
      </c>
      <c r="C1487" s="61">
        <f>Obv!D31</f>
        <v>15766</v>
      </c>
      <c r="D1487" s="61">
        <v>0</v>
      </c>
      <c r="E1487" s="61">
        <v>0</v>
      </c>
      <c r="F1487" s="61">
        <v>0</v>
      </c>
      <c r="G1487" s="59">
        <f t="shared" si="51"/>
        <v>315.32</v>
      </c>
      <c r="H1487" s="59">
        <f t="shared" si="52"/>
        <v>0</v>
      </c>
      <c r="I1487" s="60"/>
    </row>
    <row r="1488" spans="1:9" x14ac:dyDescent="0.2">
      <c r="A1488" s="73">
        <v>159</v>
      </c>
      <c r="B1488" s="61">
        <f>Obv!C32</f>
        <v>21</v>
      </c>
      <c r="C1488" s="61">
        <f>Obv!D32</f>
        <v>6743951</v>
      </c>
      <c r="D1488" s="61">
        <v>0</v>
      </c>
      <c r="E1488" s="61">
        <v>0</v>
      </c>
      <c r="F1488" s="61">
        <v>0</v>
      </c>
      <c r="G1488" s="59">
        <f t="shared" si="51"/>
        <v>141622.97100000002</v>
      </c>
      <c r="H1488" s="59">
        <f t="shared" si="52"/>
        <v>0</v>
      </c>
      <c r="I1488" s="60"/>
    </row>
    <row r="1489" spans="1:9" x14ac:dyDescent="0.2">
      <c r="A1489" s="73">
        <v>159</v>
      </c>
      <c r="B1489" s="61">
        <f>Obv!C33</f>
        <v>22</v>
      </c>
      <c r="C1489" s="61">
        <f>Obv!D33</f>
        <v>5765251</v>
      </c>
      <c r="D1489" s="61">
        <v>0</v>
      </c>
      <c r="E1489" s="61">
        <v>0</v>
      </c>
      <c r="F1489" s="61">
        <v>0</v>
      </c>
      <c r="G1489" s="59">
        <f t="shared" si="51"/>
        <v>126835.522</v>
      </c>
      <c r="H1489" s="59">
        <f t="shared" si="52"/>
        <v>0</v>
      </c>
      <c r="I1489" s="60"/>
    </row>
    <row r="1490" spans="1:9" x14ac:dyDescent="0.2">
      <c r="A1490" s="73">
        <v>159</v>
      </c>
      <c r="B1490" s="61">
        <f>Obv!C34</f>
        <v>23</v>
      </c>
      <c r="C1490" s="61">
        <f>Obv!D34</f>
        <v>961540</v>
      </c>
      <c r="D1490" s="61">
        <v>0</v>
      </c>
      <c r="E1490" s="61">
        <v>0</v>
      </c>
      <c r="F1490" s="61">
        <v>0</v>
      </c>
      <c r="G1490" s="59">
        <f t="shared" si="51"/>
        <v>22115.42</v>
      </c>
      <c r="H1490" s="59">
        <f t="shared" si="52"/>
        <v>0</v>
      </c>
      <c r="I1490" s="60"/>
    </row>
    <row r="1491" spans="1:9" x14ac:dyDescent="0.2">
      <c r="A1491" s="73">
        <v>159</v>
      </c>
      <c r="B1491" s="61">
        <f>Obv!C35</f>
        <v>24</v>
      </c>
      <c r="C1491" s="61">
        <f>Obv!D35</f>
        <v>289</v>
      </c>
      <c r="D1491" s="61">
        <v>0</v>
      </c>
      <c r="E1491" s="61">
        <v>0</v>
      </c>
      <c r="F1491" s="61">
        <v>0</v>
      </c>
      <c r="G1491" s="59">
        <f t="shared" si="51"/>
        <v>6.9359999999999999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16871</v>
      </c>
      <c r="D1495" s="61">
        <v>0</v>
      </c>
      <c r="E1495" s="61">
        <v>0</v>
      </c>
      <c r="F1495" s="61">
        <v>0</v>
      </c>
      <c r="G1495" s="59">
        <f t="shared" si="51"/>
        <v>472.38800000000003</v>
      </c>
      <c r="H1495" s="59">
        <f t="shared" si="52"/>
        <v>0</v>
      </c>
      <c r="I1495" s="60"/>
    </row>
    <row r="1496" spans="1:9" x14ac:dyDescent="0.2">
      <c r="A1496" s="73">
        <v>159</v>
      </c>
      <c r="B1496" s="61">
        <f>Obv!C40</f>
        <v>29</v>
      </c>
      <c r="C1496" s="61">
        <f>Obv!D40</f>
        <v>91000</v>
      </c>
      <c r="D1496" s="61">
        <v>0</v>
      </c>
      <c r="E1496" s="61">
        <v>0</v>
      </c>
      <c r="F1496" s="61">
        <v>0</v>
      </c>
      <c r="G1496" s="59">
        <f t="shared" si="51"/>
        <v>2639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670637</v>
      </c>
      <c r="D1503" s="61">
        <v>0</v>
      </c>
      <c r="E1503" s="61">
        <v>0</v>
      </c>
      <c r="F1503" s="61">
        <v>0</v>
      </c>
      <c r="G1503" s="59">
        <f t="shared" si="53"/>
        <v>24142.931999999997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670637</v>
      </c>
      <c r="D1557" s="61">
        <v>0</v>
      </c>
      <c r="E1557" s="61">
        <v>0</v>
      </c>
      <c r="F1557" s="61">
        <v>0</v>
      </c>
      <c r="G1557" s="59">
        <f t="shared" si="55"/>
        <v>60357.329999999994</v>
      </c>
      <c r="H1557" s="59">
        <f t="shared" si="56"/>
        <v>0</v>
      </c>
      <c r="I1557" s="60"/>
    </row>
    <row r="1558" spans="1:9" x14ac:dyDescent="0.2">
      <c r="A1558" s="73">
        <v>159</v>
      </c>
      <c r="B1558" s="61">
        <f>Obv!C102</f>
        <v>91</v>
      </c>
      <c r="C1558" s="61">
        <f>Obv!D102</f>
        <v>5780</v>
      </c>
      <c r="D1558" s="61">
        <v>0</v>
      </c>
      <c r="E1558" s="61">
        <v>0</v>
      </c>
      <c r="F1558" s="61">
        <v>0</v>
      </c>
      <c r="G1558" s="59">
        <f t="shared" si="55"/>
        <v>525.98</v>
      </c>
      <c r="H1558" s="59">
        <f t="shared" si="56"/>
        <v>0</v>
      </c>
      <c r="I1558" s="60"/>
    </row>
    <row r="1559" spans="1:9" x14ac:dyDescent="0.2">
      <c r="A1559" s="73">
        <v>159</v>
      </c>
      <c r="B1559" s="61">
        <f>Obv!C103</f>
        <v>92</v>
      </c>
      <c r="C1559" s="61">
        <f>Obv!D103</f>
        <v>654918</v>
      </c>
      <c r="D1559" s="61">
        <v>0</v>
      </c>
      <c r="E1559" s="61">
        <v>0</v>
      </c>
      <c r="F1559" s="61">
        <v>0</v>
      </c>
      <c r="G1559" s="59">
        <f t="shared" si="55"/>
        <v>60252.455999999998</v>
      </c>
      <c r="H1559" s="59">
        <f t="shared" si="56"/>
        <v>0</v>
      </c>
      <c r="I1559" s="60"/>
    </row>
    <row r="1560" spans="1:9" x14ac:dyDescent="0.2">
      <c r="A1560" s="73">
        <v>159</v>
      </c>
      <c r="B1560" s="61">
        <f>Obv!C104</f>
        <v>93</v>
      </c>
      <c r="C1560" s="61">
        <f>Obv!D104</f>
        <v>9939</v>
      </c>
      <c r="D1560" s="61">
        <v>0</v>
      </c>
      <c r="E1560" s="61">
        <v>0</v>
      </c>
      <c r="F1560" s="61">
        <v>0</v>
      </c>
      <c r="G1560" s="59">
        <f t="shared" si="55"/>
        <v>924.327</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E1" sqref="E1:F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10</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8674</v>
      </c>
      <c r="C6" s="12"/>
      <c r="D6" s="360" t="s">
        <v>3128</v>
      </c>
      <c r="E6" s="361"/>
      <c r="F6" s="15" t="s">
        <v>237</v>
      </c>
      <c r="G6" s="12"/>
      <c r="H6" s="12"/>
      <c r="I6" s="12"/>
      <c r="J6" s="368">
        <f>SUM(Skriveni!G2:G1561)</f>
        <v>146778704.68200004</v>
      </c>
      <c r="K6" s="368"/>
    </row>
    <row r="7" spans="1:11" ht="3" customHeight="1" x14ac:dyDescent="0.2">
      <c r="A7" s="12"/>
      <c r="B7" s="12"/>
      <c r="C7" s="12"/>
      <c r="D7" s="12"/>
      <c r="E7" s="12"/>
      <c r="F7" s="12"/>
      <c r="G7" s="12"/>
      <c r="H7" s="12"/>
      <c r="I7" s="12"/>
      <c r="J7" s="12"/>
      <c r="K7" s="12"/>
    </row>
    <row r="8" spans="1:11" ht="15" customHeight="1" x14ac:dyDescent="0.2">
      <c r="A8" s="22" t="s">
        <v>3125</v>
      </c>
      <c r="B8" s="27">
        <v>3104761</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33404</v>
      </c>
      <c r="C12" s="357" t="s">
        <v>2758</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39657433014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449</v>
      </c>
      <c r="C22" s="351" t="str">
        <f>IF(B22&gt;0, "Županija: " &amp; LOOKUP(H2,A83:A103,B83:B103) &amp; ", grad/općina: " &amp; LOOKUP(B22,A107:A663,B107:B663),"Šifra grada/općine nije upisana")</f>
        <v>Županija: VIROVITIČKO-PODRAVSKA, grad/općina: ŠPIŠIĆ BUKOVICA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7538617</v>
      </c>
      <c r="K39" s="114">
        <f>PRRAS!E12</f>
        <v>7432646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7460143</v>
      </c>
      <c r="K40" s="117">
        <f>PRRAS!E159</f>
        <v>7404895</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4338</v>
      </c>
      <c r="K42" s="120">
        <f>PRRAS!E649</f>
        <v>76051</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13026962</v>
      </c>
      <c r="K43" s="114">
        <f>Bil!E13</f>
        <v>12860333</v>
      </c>
    </row>
    <row r="44" spans="1:11" ht="12.95" customHeight="1" x14ac:dyDescent="0.2">
      <c r="A44" s="371"/>
      <c r="B44" s="376" t="str">
        <f>Bil!B74</f>
        <v>Financijska imovina (AOP 064+073+081+112+128+140+157+158)</v>
      </c>
      <c r="C44" s="401"/>
      <c r="D44" s="401"/>
      <c r="E44" s="401"/>
      <c r="F44" s="401"/>
      <c r="G44" s="401"/>
      <c r="H44" s="401"/>
      <c r="I44" s="115">
        <f>Bil!C74</f>
        <v>63</v>
      </c>
      <c r="J44" s="116">
        <f>Bil!D74</f>
        <v>607426</v>
      </c>
      <c r="K44" s="117">
        <f>Bil!E74</f>
        <v>619428</v>
      </c>
    </row>
    <row r="45" spans="1:11" ht="12.95" customHeight="1" x14ac:dyDescent="0.2">
      <c r="A45" s="371"/>
      <c r="B45" s="376" t="str">
        <f>Bil!B174</f>
        <v xml:space="preserve">Obveze (AOP 164+175+176+192+220) </v>
      </c>
      <c r="C45" s="401"/>
      <c r="D45" s="401"/>
      <c r="E45" s="401"/>
      <c r="F45" s="401"/>
      <c r="G45" s="401"/>
      <c r="H45" s="401"/>
      <c r="I45" s="115">
        <f>Bil!C174</f>
        <v>163</v>
      </c>
      <c r="J45" s="116">
        <f>Bil!D174</f>
        <v>573053</v>
      </c>
      <c r="K45" s="117">
        <f>Bil!E174</f>
        <v>670637</v>
      </c>
    </row>
    <row r="46" spans="1:11" ht="12.95" customHeight="1" x14ac:dyDescent="0.2">
      <c r="A46" s="372"/>
      <c r="B46" s="390" t="str">
        <f>Bil!B234</f>
        <v>Vlastiti izvori (224 + 232 - 236 + 240 do 242)</v>
      </c>
      <c r="C46" s="391"/>
      <c r="D46" s="391"/>
      <c r="E46" s="391"/>
      <c r="F46" s="391"/>
      <c r="G46" s="391"/>
      <c r="H46" s="391"/>
      <c r="I46" s="118">
        <f>Bil!C234</f>
        <v>223</v>
      </c>
      <c r="J46" s="119">
        <f>Bil!D234</f>
        <v>13061335</v>
      </c>
      <c r="K46" s="120">
        <f>Bil!E234</f>
        <v>12809124</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7493087</v>
      </c>
      <c r="K50" s="117">
        <f>RasF!E121</f>
        <v>7505882</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7493087</v>
      </c>
      <c r="K51" s="120">
        <f>RasF!E148</f>
        <v>7505882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18167</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18167</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573053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670637</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670637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 activePane="bottomLeft" state="frozen"/>
      <selection pane="bottomLeft" activeCell="C1" sqref="C1:F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08674</v>
      </c>
      <c r="C4" s="414"/>
      <c r="D4" s="414"/>
      <c r="E4" s="415">
        <f>SUM(Skriveni!G2:G976)</f>
        <v>90223067.947000012</v>
      </c>
      <c r="F4" s="416"/>
    </row>
    <row r="5" spans="1:7" s="23" customFormat="1" ht="15" customHeight="1" x14ac:dyDescent="0.2">
      <c r="B5" s="413" t="str">
        <f>"Naziv: "&amp;IF(RefStr!B10&lt;&gt;"",RefStr!B10,"_______________________________________")</f>
        <v>Naziv: OSNOVNA ŠKOLA AUGUST CESAREC</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7538617</v>
      </c>
      <c r="E12" s="147">
        <f>E13+E50+E56+E85+E116+E134+E141+E147</f>
        <v>7432646</v>
      </c>
      <c r="F12" s="148">
        <f>IF(D12&lt;&gt;0,IF(E12/D12&gt;=100,"&gt;&gt;100",E12/D12*100),"-")</f>
        <v>98.594291234055262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5978270</v>
      </c>
      <c r="E56" s="147">
        <f>E57+E60+E65+E68+E71+E74+E77+E80</f>
        <v>6108544</v>
      </c>
      <c r="F56" s="150">
        <f t="shared" si="0"/>
        <v>102.17912539915392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5978270</v>
      </c>
      <c r="E74" s="147">
        <f>SUM(E75:E76)</f>
        <v>6051419</v>
      </c>
      <c r="F74" s="150">
        <f t="shared" si="0"/>
        <v>101.22358140398478</v>
      </c>
    </row>
    <row r="75" spans="1:6" s="8" customFormat="1" x14ac:dyDescent="0.2">
      <c r="A75" s="145" t="s">
        <v>1142</v>
      </c>
      <c r="B75" s="146" t="s">
        <v>3980</v>
      </c>
      <c r="C75" s="345">
        <v>64</v>
      </c>
      <c r="D75" s="149">
        <v>5913482</v>
      </c>
      <c r="E75" s="149">
        <v>6018019</v>
      </c>
      <c r="F75" s="148">
        <f t="shared" si="0"/>
        <v>101.76777404581598</v>
      </c>
    </row>
    <row r="76" spans="1:6" s="8" customFormat="1" x14ac:dyDescent="0.2">
      <c r="A76" s="145" t="s">
        <v>3981</v>
      </c>
      <c r="B76" s="146" t="s">
        <v>3982</v>
      </c>
      <c r="C76" s="345">
        <v>65</v>
      </c>
      <c r="D76" s="149">
        <v>64788</v>
      </c>
      <c r="E76" s="149">
        <v>33400</v>
      </c>
      <c r="F76" s="148">
        <f t="shared" si="0"/>
        <v>51.552756683336419</v>
      </c>
    </row>
    <row r="77" spans="1:6" s="8" customFormat="1" x14ac:dyDescent="0.2">
      <c r="A77" s="145" t="s">
        <v>3983</v>
      </c>
      <c r="B77" s="146" t="s">
        <v>919</v>
      </c>
      <c r="C77" s="345">
        <v>66</v>
      </c>
      <c r="D77" s="147">
        <f>SUM(D78:D79)</f>
        <v>0</v>
      </c>
      <c r="E77" s="147">
        <f>SUM(E78:E79)</f>
        <v>57125</v>
      </c>
      <c r="F77" s="150" t="str">
        <f t="shared" si="0"/>
        <v>-</v>
      </c>
    </row>
    <row r="78" spans="1:6" s="8" customFormat="1" x14ac:dyDescent="0.2">
      <c r="A78" s="145" t="s">
        <v>3984</v>
      </c>
      <c r="B78" s="146" t="s">
        <v>920</v>
      </c>
      <c r="C78" s="345">
        <v>67</v>
      </c>
      <c r="D78" s="149"/>
      <c r="E78" s="149">
        <v>57125</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v>
      </c>
      <c r="E85" s="147">
        <f>E86+E94+E101+E109</f>
        <v>3</v>
      </c>
      <c r="F85" s="150">
        <f t="shared" si="1"/>
        <v>60</v>
      </c>
    </row>
    <row r="86" spans="1:6" s="8" customFormat="1" x14ac:dyDescent="0.2">
      <c r="A86" s="145">
        <v>641</v>
      </c>
      <c r="B86" s="146" t="s">
        <v>929</v>
      </c>
      <c r="C86" s="345">
        <v>75</v>
      </c>
      <c r="D86" s="147">
        <f>SUM(D87:D93)</f>
        <v>5</v>
      </c>
      <c r="E86" s="147">
        <f>SUM(E87:E93)</f>
        <v>3</v>
      </c>
      <c r="F86" s="150">
        <f t="shared" si="1"/>
        <v>60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v>
      </c>
      <c r="E88" s="149">
        <v>3</v>
      </c>
      <c r="F88" s="148">
        <f t="shared" si="1"/>
        <v>60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216475</v>
      </c>
      <c r="E116" s="147">
        <f>E117+E122+E130</f>
        <v>200461</v>
      </c>
      <c r="F116" s="150">
        <f t="shared" si="1"/>
        <v>92.602379027601344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216475</v>
      </c>
      <c r="E122" s="147">
        <f>SUM(E123:E129)</f>
        <v>200461</v>
      </c>
      <c r="F122" s="150">
        <f t="shared" si="1"/>
        <v>92.602379027601344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216475</v>
      </c>
      <c r="E127" s="149">
        <v>200461</v>
      </c>
      <c r="F127" s="148">
        <f t="shared" si="1"/>
        <v>92.602379027601344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68619</v>
      </c>
      <c r="E134" s="147">
        <f>E135+E138</f>
        <v>58572</v>
      </c>
      <c r="F134" s="150">
        <f t="shared" si="1"/>
        <v>85.358282691382854</v>
      </c>
    </row>
    <row r="135" spans="1:6" s="8" customFormat="1" x14ac:dyDescent="0.2">
      <c r="A135" s="145">
        <v>661</v>
      </c>
      <c r="B135" s="146" t="s">
        <v>425</v>
      </c>
      <c r="C135" s="345">
        <v>124</v>
      </c>
      <c r="D135" s="147">
        <f>SUM(D136:D137)</f>
        <v>48366</v>
      </c>
      <c r="E135" s="147">
        <f>SUM(E136:E137)</f>
        <v>48942</v>
      </c>
      <c r="F135" s="150">
        <f t="shared" si="1"/>
        <v>101.19091924078899</v>
      </c>
    </row>
    <row r="136" spans="1:6" s="8" customFormat="1" x14ac:dyDescent="0.2">
      <c r="A136" s="145">
        <v>6614</v>
      </c>
      <c r="B136" s="146" t="s">
        <v>3893</v>
      </c>
      <c r="C136" s="345">
        <v>125</v>
      </c>
      <c r="D136" s="149">
        <v>1328</v>
      </c>
      <c r="E136" s="149">
        <v>480</v>
      </c>
      <c r="F136" s="148">
        <f t="shared" si="1"/>
        <v>36.144578313253014</v>
      </c>
    </row>
    <row r="137" spans="1:6" s="8" customFormat="1" x14ac:dyDescent="0.2">
      <c r="A137" s="145">
        <v>6615</v>
      </c>
      <c r="B137" s="146" t="s">
        <v>3894</v>
      </c>
      <c r="C137" s="345">
        <v>126</v>
      </c>
      <c r="D137" s="149">
        <v>47038</v>
      </c>
      <c r="E137" s="149">
        <v>48462</v>
      </c>
      <c r="F137" s="148">
        <f t="shared" si="1"/>
        <v>103.02733959777201</v>
      </c>
    </row>
    <row r="138" spans="1:6" s="8" customFormat="1" x14ac:dyDescent="0.2">
      <c r="A138" s="145">
        <v>663</v>
      </c>
      <c r="B138" s="151" t="s">
        <v>426</v>
      </c>
      <c r="C138" s="345">
        <v>127</v>
      </c>
      <c r="D138" s="147">
        <f>SUM(D139:D140)</f>
        <v>20253</v>
      </c>
      <c r="E138" s="147">
        <f>SUM(E139:E140)</f>
        <v>9630</v>
      </c>
      <c r="F138" s="150">
        <f t="shared" si="1"/>
        <v>47.548511331654566</v>
      </c>
    </row>
    <row r="139" spans="1:6" s="8" customFormat="1" x14ac:dyDescent="0.2">
      <c r="A139" s="145">
        <v>6631</v>
      </c>
      <c r="B139" s="146" t="s">
        <v>1502</v>
      </c>
      <c r="C139" s="345">
        <v>128</v>
      </c>
      <c r="D139" s="149">
        <v>18253</v>
      </c>
      <c r="E139" s="149">
        <v>9630</v>
      </c>
      <c r="F139" s="148">
        <f t="shared" si="1"/>
        <v>52.758450665644006</v>
      </c>
    </row>
    <row r="140" spans="1:6" s="8" customFormat="1" x14ac:dyDescent="0.2">
      <c r="A140" s="145">
        <v>6632</v>
      </c>
      <c r="B140" s="151" t="s">
        <v>1503</v>
      </c>
      <c r="C140" s="345">
        <v>129</v>
      </c>
      <c r="D140" s="149">
        <v>2000</v>
      </c>
      <c r="E140" s="149"/>
      <c r="F140" s="148">
        <f t="shared" si="1"/>
        <v>0</v>
      </c>
    </row>
    <row r="141" spans="1:6" s="8" customFormat="1" x14ac:dyDescent="0.2">
      <c r="A141" s="145">
        <v>67</v>
      </c>
      <c r="B141" s="151" t="s">
        <v>427</v>
      </c>
      <c r="C141" s="345">
        <v>130</v>
      </c>
      <c r="D141" s="147">
        <f>D142+D146</f>
        <v>1263638</v>
      </c>
      <c r="E141" s="147">
        <f>E142+E146</f>
        <v>1064902</v>
      </c>
      <c r="F141" s="150">
        <f t="shared" si="1"/>
        <v>84.272711013755526</v>
      </c>
    </row>
    <row r="142" spans="1:6" s="8" customFormat="1" ht="24" x14ac:dyDescent="0.2">
      <c r="A142" s="145">
        <v>671</v>
      </c>
      <c r="B142" s="154" t="s">
        <v>1672</v>
      </c>
      <c r="C142" s="345">
        <v>131</v>
      </c>
      <c r="D142" s="147">
        <f>SUM(D143:D145)</f>
        <v>1263638</v>
      </c>
      <c r="E142" s="147">
        <f>SUM(E143:E145)</f>
        <v>1064902</v>
      </c>
      <c r="F142" s="150">
        <f t="shared" ref="F142:F205" si="2">IF(D142&lt;&gt;0,IF(E142/D142&gt;=100,"&gt;&gt;100",E142/D142*100),"-")</f>
        <v>84.272711013755526</v>
      </c>
    </row>
    <row r="143" spans="1:6" s="8" customFormat="1" x14ac:dyDescent="0.2">
      <c r="A143" s="145">
        <v>6711</v>
      </c>
      <c r="B143" s="146" t="s">
        <v>3582</v>
      </c>
      <c r="C143" s="345">
        <v>132</v>
      </c>
      <c r="D143" s="149">
        <v>1263638</v>
      </c>
      <c r="E143" s="149">
        <v>1064902</v>
      </c>
      <c r="F143" s="148">
        <f t="shared" si="2"/>
        <v>84.272711013755526</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11610</v>
      </c>
      <c r="E147" s="147">
        <f>E148+E158</f>
        <v>164</v>
      </c>
      <c r="F147" s="150">
        <f t="shared" si="2"/>
        <v>1.4125753660637381</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11610</v>
      </c>
      <c r="E158" s="149">
        <v>164</v>
      </c>
      <c r="F158" s="148">
        <f t="shared" si="2"/>
        <v>1.4125753660637381</v>
      </c>
    </row>
    <row r="159" spans="1:6" s="8" customFormat="1" x14ac:dyDescent="0.2">
      <c r="A159" s="145">
        <v>3</v>
      </c>
      <c r="B159" s="146" t="s">
        <v>430</v>
      </c>
      <c r="C159" s="345">
        <v>148</v>
      </c>
      <c r="D159" s="147">
        <f>D160+D171+D204+D223+D232+D257+D268</f>
        <v>7460143</v>
      </c>
      <c r="E159" s="147">
        <f>E160+E171+E204+E223+E232+E257+E268</f>
        <v>7404895</v>
      </c>
      <c r="F159" s="150">
        <f t="shared" si="2"/>
        <v>99.259424383688085</v>
      </c>
    </row>
    <row r="160" spans="1:6" s="8" customFormat="1" x14ac:dyDescent="0.2">
      <c r="A160" s="145">
        <v>31</v>
      </c>
      <c r="B160" s="146" t="s">
        <v>431</v>
      </c>
      <c r="C160" s="345">
        <v>149</v>
      </c>
      <c r="D160" s="147">
        <f>D161+D166+D167</f>
        <v>5593251</v>
      </c>
      <c r="E160" s="147">
        <f>E161+E166+E167</f>
        <v>5746920</v>
      </c>
      <c r="F160" s="150">
        <f t="shared" si="2"/>
        <v>102.74740039379601</v>
      </c>
    </row>
    <row r="161" spans="1:6" s="8" customFormat="1" x14ac:dyDescent="0.2">
      <c r="A161" s="145">
        <v>311</v>
      </c>
      <c r="B161" s="146" t="s">
        <v>432</v>
      </c>
      <c r="C161" s="345">
        <v>150</v>
      </c>
      <c r="D161" s="147">
        <f>SUM(D162:D165)</f>
        <v>4609848</v>
      </c>
      <c r="E161" s="147">
        <f>SUM(E162:E165)</f>
        <v>4734733</v>
      </c>
      <c r="F161" s="150">
        <f t="shared" si="2"/>
        <v>102.70909149282146</v>
      </c>
    </row>
    <row r="162" spans="1:6" s="8" customFormat="1" x14ac:dyDescent="0.2">
      <c r="A162" s="145">
        <v>3111</v>
      </c>
      <c r="B162" s="146" t="s">
        <v>385</v>
      </c>
      <c r="C162" s="345">
        <v>151</v>
      </c>
      <c r="D162" s="149">
        <v>4609848</v>
      </c>
      <c r="E162" s="149">
        <v>4734733</v>
      </c>
      <c r="F162" s="148">
        <f t="shared" si="2"/>
        <v>102.70909149282146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237177</v>
      </c>
      <c r="E166" s="149">
        <v>227463</v>
      </c>
      <c r="F166" s="148">
        <f t="shared" si="2"/>
        <v>95.904324618323017</v>
      </c>
    </row>
    <row r="167" spans="1:6" s="8" customFormat="1" x14ac:dyDescent="0.2">
      <c r="A167" s="145">
        <v>313</v>
      </c>
      <c r="B167" s="146" t="s">
        <v>2853</v>
      </c>
      <c r="C167" s="345">
        <v>156</v>
      </c>
      <c r="D167" s="147">
        <f>SUM(D168:D170)</f>
        <v>746226</v>
      </c>
      <c r="E167" s="147">
        <f>SUM(E168:E170)</f>
        <v>784724</v>
      </c>
      <c r="F167" s="150">
        <f t="shared" si="2"/>
        <v>105.15902688997703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672471</v>
      </c>
      <c r="E169" s="149">
        <v>707164</v>
      </c>
      <c r="F169" s="148">
        <f t="shared" si="2"/>
        <v>105.1590328802283</v>
      </c>
    </row>
    <row r="170" spans="1:6" s="8" customFormat="1" x14ac:dyDescent="0.2">
      <c r="A170" s="145">
        <v>3133</v>
      </c>
      <c r="B170" s="146" t="s">
        <v>264</v>
      </c>
      <c r="C170" s="345">
        <v>159</v>
      </c>
      <c r="D170" s="149">
        <v>73755</v>
      </c>
      <c r="E170" s="149">
        <v>77560</v>
      </c>
      <c r="F170" s="148">
        <f t="shared" si="2"/>
        <v>105.15897227306623</v>
      </c>
    </row>
    <row r="171" spans="1:6" s="8" customFormat="1" x14ac:dyDescent="0.2">
      <c r="A171" s="145">
        <v>32</v>
      </c>
      <c r="B171" s="146" t="s">
        <v>433</v>
      </c>
      <c r="C171" s="345">
        <v>160</v>
      </c>
      <c r="D171" s="147">
        <f>D172+D177+D185+D195+D196</f>
        <v>1849131</v>
      </c>
      <c r="E171" s="147">
        <f>E172+E177+E185+E195+E196</f>
        <v>1636970</v>
      </c>
      <c r="F171" s="150">
        <f t="shared" si="2"/>
        <v>88.526448369531423</v>
      </c>
    </row>
    <row r="172" spans="1:6" s="8" customFormat="1" x14ac:dyDescent="0.2">
      <c r="A172" s="145">
        <v>321</v>
      </c>
      <c r="B172" s="146" t="s">
        <v>3359</v>
      </c>
      <c r="C172" s="345">
        <v>161</v>
      </c>
      <c r="D172" s="147">
        <f>SUM(D173:D176)</f>
        <v>268475</v>
      </c>
      <c r="E172" s="147">
        <f>SUM(E173:E176)</f>
        <v>279683</v>
      </c>
      <c r="F172" s="150">
        <f t="shared" si="2"/>
        <v>104.17469038085483</v>
      </c>
    </row>
    <row r="173" spans="1:6" s="8" customFormat="1" x14ac:dyDescent="0.2">
      <c r="A173" s="145">
        <v>3211</v>
      </c>
      <c r="B173" s="146" t="s">
        <v>3243</v>
      </c>
      <c r="C173" s="345">
        <v>162</v>
      </c>
      <c r="D173" s="149">
        <v>12130</v>
      </c>
      <c r="E173" s="149">
        <v>10131</v>
      </c>
      <c r="F173" s="148">
        <f t="shared" si="2"/>
        <v>83.520197856554006</v>
      </c>
    </row>
    <row r="174" spans="1:6" s="8" customFormat="1" x14ac:dyDescent="0.2">
      <c r="A174" s="145">
        <v>3212</v>
      </c>
      <c r="B174" s="146" t="s">
        <v>108</v>
      </c>
      <c r="C174" s="345">
        <v>163</v>
      </c>
      <c r="D174" s="149">
        <v>254575</v>
      </c>
      <c r="E174" s="149">
        <v>267582</v>
      </c>
      <c r="F174" s="148">
        <f t="shared" si="2"/>
        <v>105.10929981341452</v>
      </c>
    </row>
    <row r="175" spans="1:6" s="8" customFormat="1" x14ac:dyDescent="0.2">
      <c r="A175" s="145">
        <v>3213</v>
      </c>
      <c r="B175" s="146" t="s">
        <v>2999</v>
      </c>
      <c r="C175" s="345">
        <v>164</v>
      </c>
      <c r="D175" s="149">
        <v>1770</v>
      </c>
      <c r="E175" s="149">
        <v>1970</v>
      </c>
      <c r="F175" s="148">
        <f t="shared" si="2"/>
        <v>111.2994350282486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573201</v>
      </c>
      <c r="E177" s="147">
        <f>SUM(E178:E184)</f>
        <v>582531</v>
      </c>
      <c r="F177" s="150">
        <f t="shared" si="2"/>
        <v>101.62770127756231</v>
      </c>
    </row>
    <row r="178" spans="1:6" s="8" customFormat="1" x14ac:dyDescent="0.2">
      <c r="A178" s="145">
        <v>3221</v>
      </c>
      <c r="B178" s="146" t="s">
        <v>3000</v>
      </c>
      <c r="C178" s="345">
        <v>167</v>
      </c>
      <c r="D178" s="149">
        <v>44739</v>
      </c>
      <c r="E178" s="149">
        <v>50197</v>
      </c>
      <c r="F178" s="148">
        <f t="shared" si="2"/>
        <v>112.19964684056416</v>
      </c>
    </row>
    <row r="179" spans="1:6" s="8" customFormat="1" x14ac:dyDescent="0.2">
      <c r="A179" s="145">
        <v>3222</v>
      </c>
      <c r="B179" s="146" t="s">
        <v>3001</v>
      </c>
      <c r="C179" s="345">
        <v>168</v>
      </c>
      <c r="D179" s="149">
        <v>185702</v>
      </c>
      <c r="E179" s="149">
        <v>192787</v>
      </c>
      <c r="F179" s="148">
        <f t="shared" si="2"/>
        <v>103.81525239361989</v>
      </c>
    </row>
    <row r="180" spans="1:6" s="8" customFormat="1" x14ac:dyDescent="0.2">
      <c r="A180" s="145">
        <v>3223</v>
      </c>
      <c r="B180" s="146" t="s">
        <v>3002</v>
      </c>
      <c r="C180" s="345">
        <v>169</v>
      </c>
      <c r="D180" s="149">
        <v>306782</v>
      </c>
      <c r="E180" s="149">
        <v>308094</v>
      </c>
      <c r="F180" s="148">
        <f t="shared" si="2"/>
        <v>100.42766524763513</v>
      </c>
    </row>
    <row r="181" spans="1:6" s="8" customFormat="1" x14ac:dyDescent="0.2">
      <c r="A181" s="145">
        <v>3224</v>
      </c>
      <c r="B181" s="146" t="s">
        <v>2236</v>
      </c>
      <c r="C181" s="345">
        <v>170</v>
      </c>
      <c r="D181" s="149">
        <v>23255</v>
      </c>
      <c r="E181" s="149">
        <v>23704</v>
      </c>
      <c r="F181" s="148">
        <f t="shared" si="2"/>
        <v>101.93076757686519</v>
      </c>
    </row>
    <row r="182" spans="1:6" s="8" customFormat="1" x14ac:dyDescent="0.2">
      <c r="A182" s="145">
        <v>3225</v>
      </c>
      <c r="B182" s="146" t="s">
        <v>504</v>
      </c>
      <c r="C182" s="345">
        <v>171</v>
      </c>
      <c r="D182" s="149">
        <v>11499</v>
      </c>
      <c r="E182" s="149">
        <v>6042</v>
      </c>
      <c r="F182" s="148">
        <f t="shared" si="2"/>
        <v>52.543699452126269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1224</v>
      </c>
      <c r="E184" s="149">
        <v>1707</v>
      </c>
      <c r="F184" s="148">
        <f t="shared" si="2"/>
        <v>139.46078431372547</v>
      </c>
    </row>
    <row r="185" spans="1:6" s="8" customFormat="1" x14ac:dyDescent="0.2">
      <c r="A185" s="145">
        <v>323</v>
      </c>
      <c r="B185" s="146" t="s">
        <v>2312</v>
      </c>
      <c r="C185" s="345">
        <v>174</v>
      </c>
      <c r="D185" s="147">
        <f>SUM(D186:D194)</f>
        <v>915941</v>
      </c>
      <c r="E185" s="147">
        <f>SUM(E186:E194)</f>
        <v>698064</v>
      </c>
      <c r="F185" s="150">
        <f t="shared" si="2"/>
        <v>76.212769163079287</v>
      </c>
    </row>
    <row r="186" spans="1:6" s="8" customFormat="1" x14ac:dyDescent="0.2">
      <c r="A186" s="145">
        <v>3231</v>
      </c>
      <c r="B186" s="146" t="s">
        <v>855</v>
      </c>
      <c r="C186" s="345">
        <v>175</v>
      </c>
      <c r="D186" s="149">
        <v>530844</v>
      </c>
      <c r="E186" s="149">
        <v>448526</v>
      </c>
      <c r="F186" s="148">
        <f t="shared" si="2"/>
        <v>84.492996059105877</v>
      </c>
    </row>
    <row r="187" spans="1:6" s="8" customFormat="1" x14ac:dyDescent="0.2">
      <c r="A187" s="145">
        <v>3232</v>
      </c>
      <c r="B187" s="146" t="s">
        <v>3870</v>
      </c>
      <c r="C187" s="345">
        <v>176</v>
      </c>
      <c r="D187" s="149">
        <v>319197</v>
      </c>
      <c r="E187" s="149">
        <v>199102</v>
      </c>
      <c r="F187" s="148">
        <f t="shared" si="2"/>
        <v>62.375899522865183</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39028</v>
      </c>
      <c r="E189" s="149">
        <v>31393</v>
      </c>
      <c r="F189" s="148">
        <f t="shared" si="2"/>
        <v>80.437122066208872</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21328</v>
      </c>
      <c r="E191" s="149">
        <v>14265</v>
      </c>
      <c r="F191" s="148">
        <f t="shared" si="2"/>
        <v>66.883908477119277</v>
      </c>
    </row>
    <row r="192" spans="1:6" s="8" customFormat="1" x14ac:dyDescent="0.2">
      <c r="A192" s="145">
        <v>3237</v>
      </c>
      <c r="B192" s="146" t="s">
        <v>3875</v>
      </c>
      <c r="C192" s="345">
        <v>181</v>
      </c>
      <c r="D192" s="149">
        <v>1180</v>
      </c>
      <c r="E192" s="149">
        <v>1205</v>
      </c>
      <c r="F192" s="148">
        <f t="shared" si="2"/>
        <v>102.11864406779661</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4364</v>
      </c>
      <c r="E194" s="149">
        <v>3573</v>
      </c>
      <c r="F194" s="148">
        <f t="shared" si="2"/>
        <v>81.874427131072409</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91514</v>
      </c>
      <c r="E196" s="147">
        <f>SUM(E197:E203)</f>
        <v>76692</v>
      </c>
      <c r="F196" s="150">
        <f t="shared" si="2"/>
        <v>83.803571038311077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1345</v>
      </c>
      <c r="E198" s="149">
        <v>1305</v>
      </c>
      <c r="F198" s="148">
        <f t="shared" si="2"/>
        <v>97.026022304832722</v>
      </c>
    </row>
    <row r="199" spans="1:6" s="8" customFormat="1" x14ac:dyDescent="0.2">
      <c r="A199" s="145">
        <v>3293</v>
      </c>
      <c r="B199" s="146" t="s">
        <v>1967</v>
      </c>
      <c r="C199" s="345">
        <v>188</v>
      </c>
      <c r="D199" s="149">
        <v>6375</v>
      </c>
      <c r="E199" s="149">
        <v>1093</v>
      </c>
      <c r="F199" s="148">
        <f t="shared" si="2"/>
        <v>17.145098039215686</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23553</v>
      </c>
      <c r="E201" s="149">
        <v>24668</v>
      </c>
      <c r="F201" s="148">
        <f t="shared" si="2"/>
        <v>104.73400416082876</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59141</v>
      </c>
      <c r="E203" s="149">
        <v>48526</v>
      </c>
      <c r="F203" s="148">
        <f t="shared" si="2"/>
        <v>82.051368762787234</v>
      </c>
    </row>
    <row r="204" spans="1:6" s="8" customFormat="1" x14ac:dyDescent="0.2">
      <c r="A204" s="145">
        <v>34</v>
      </c>
      <c r="B204" s="151" t="s">
        <v>435</v>
      </c>
      <c r="C204" s="345">
        <v>193</v>
      </c>
      <c r="D204" s="147">
        <f>D205+D210+D218</f>
        <v>3762</v>
      </c>
      <c r="E204" s="147">
        <f>E205+E210+E218</f>
        <v>3405</v>
      </c>
      <c r="F204" s="150">
        <f t="shared" si="2"/>
        <v>90.5103668261563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3762</v>
      </c>
      <c r="E218" s="147">
        <f>SUM(E219:E222)</f>
        <v>3405</v>
      </c>
      <c r="F218" s="150">
        <f t="shared" si="3"/>
        <v>90.5103668261563</v>
      </c>
    </row>
    <row r="219" spans="1:6" s="8" customFormat="1" x14ac:dyDescent="0.2">
      <c r="A219" s="145">
        <v>3431</v>
      </c>
      <c r="B219" s="151" t="s">
        <v>3587</v>
      </c>
      <c r="C219" s="345">
        <v>208</v>
      </c>
      <c r="D219" s="149">
        <v>3080</v>
      </c>
      <c r="E219" s="149">
        <v>3076</v>
      </c>
      <c r="F219" s="148">
        <f t="shared" si="3"/>
        <v>99.870129870129873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682</v>
      </c>
      <c r="E221" s="149">
        <v>329</v>
      </c>
      <c r="F221" s="148">
        <f t="shared" si="3"/>
        <v>48.240469208211145</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13999</v>
      </c>
      <c r="E257" s="147">
        <f>E258+E264</f>
        <v>17600</v>
      </c>
      <c r="F257" s="150">
        <f t="shared" si="3"/>
        <v>125.72326594756768</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13999</v>
      </c>
      <c r="E264" s="147">
        <f>SUM(E265:E267)</f>
        <v>17600</v>
      </c>
      <c r="F264" s="150">
        <f t="shared" si="3"/>
        <v>125.72326594756768</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13999</v>
      </c>
      <c r="E266" s="149">
        <v>17600</v>
      </c>
      <c r="F266" s="148">
        <f t="shared" si="3"/>
        <v>125.72326594756768</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7460143</v>
      </c>
      <c r="E292" s="147">
        <f>E159-E290+E291</f>
        <v>7404895</v>
      </c>
      <c r="F292" s="150">
        <f t="shared" si="4"/>
        <v>99.259424383688085</v>
      </c>
    </row>
    <row r="293" spans="1:6" s="8" customFormat="1" x14ac:dyDescent="0.2">
      <c r="A293" s="145" t="s">
        <v>1215</v>
      </c>
      <c r="B293" s="146" t="s">
        <v>3441</v>
      </c>
      <c r="C293" s="345">
        <v>282</v>
      </c>
      <c r="D293" s="147">
        <f>IF(D12&gt;=D292,D12-D292,0)</f>
        <v>78474</v>
      </c>
      <c r="E293" s="147">
        <f>IF(E12&gt;=E292,E12-E292,0)</f>
        <v>27751</v>
      </c>
      <c r="F293" s="150">
        <f t="shared" si="4"/>
        <v>35.363305043708742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51999</v>
      </c>
      <c r="E296" s="149">
        <v>64338</v>
      </c>
      <c r="F296" s="148">
        <f t="shared" si="4"/>
        <v>123.72930248658629</v>
      </c>
    </row>
    <row r="297" spans="1:6" s="8" customFormat="1" x14ac:dyDescent="0.2">
      <c r="A297" s="145">
        <v>96</v>
      </c>
      <c r="B297" s="146" t="s">
        <v>4284</v>
      </c>
      <c r="C297" s="345">
        <v>286</v>
      </c>
      <c r="D297" s="149">
        <v>27017</v>
      </c>
      <c r="E297" s="149">
        <v>17500</v>
      </c>
      <c r="F297" s="148">
        <f t="shared" si="4"/>
        <v>64.774031165562434</v>
      </c>
    </row>
    <row r="298" spans="1:6" s="8" customFormat="1" x14ac:dyDescent="0.2">
      <c r="A298" s="145">
        <v>9661</v>
      </c>
      <c r="B298" s="146" t="s">
        <v>2651</v>
      </c>
      <c r="C298" s="345">
        <v>287</v>
      </c>
      <c r="D298" s="149">
        <v>20810</v>
      </c>
      <c r="E298" s="149">
        <v>17500</v>
      </c>
      <c r="F298" s="148">
        <f t="shared" si="4"/>
        <v>84.094185487746273</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2131</v>
      </c>
      <c r="E301" s="147">
        <f>E302+E314+E347+E351</f>
        <v>1523</v>
      </c>
      <c r="F301" s="150">
        <f t="shared" ref="F301:F364" si="5">IF(D301&lt;&gt;0,IF(E301/D301&gt;=100,"&gt;&gt;100",E301/D301*100),"-")</f>
        <v>71.46879399343031</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2131</v>
      </c>
      <c r="E314" s="147">
        <f>E315+E320+E329+E334+E339+E342</f>
        <v>1523</v>
      </c>
      <c r="F314" s="150">
        <f t="shared" si="5"/>
        <v>71.46879399343031</v>
      </c>
    </row>
    <row r="315" spans="1:6" s="8" customFormat="1" x14ac:dyDescent="0.2">
      <c r="A315" s="145">
        <v>721</v>
      </c>
      <c r="B315" s="146" t="s">
        <v>3242</v>
      </c>
      <c r="C315" s="345">
        <v>303</v>
      </c>
      <c r="D315" s="147">
        <f>SUM(D316:D319)</f>
        <v>2131</v>
      </c>
      <c r="E315" s="147">
        <f>SUM(E316:E319)</f>
        <v>1523</v>
      </c>
      <c r="F315" s="150">
        <f t="shared" si="5"/>
        <v>71.46879399343031</v>
      </c>
    </row>
    <row r="316" spans="1:6" s="8" customFormat="1" x14ac:dyDescent="0.2">
      <c r="A316" s="145">
        <v>7211</v>
      </c>
      <c r="B316" s="146" t="s">
        <v>382</v>
      </c>
      <c r="C316" s="345">
        <v>304</v>
      </c>
      <c r="D316" s="149">
        <v>2131</v>
      </c>
      <c r="E316" s="149">
        <v>1523</v>
      </c>
      <c r="F316" s="148">
        <f t="shared" si="5"/>
        <v>71.46879399343031</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32944</v>
      </c>
      <c r="E353" s="147">
        <f>E354+E366+E399+E403+E405</f>
        <v>100987</v>
      </c>
      <c r="F353" s="150">
        <f t="shared" si="5"/>
        <v>306.54140359397763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32944</v>
      </c>
      <c r="E366" s="147">
        <f>E367+E372+E381+E386+E391+E394</f>
        <v>100987</v>
      </c>
      <c r="F366" s="150">
        <f t="shared" si="6"/>
        <v>306.54140359397763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31194</v>
      </c>
      <c r="E372" s="147">
        <f>SUM(E373:E380)</f>
        <v>96019</v>
      </c>
      <c r="F372" s="150">
        <f t="shared" si="6"/>
        <v>307.81239982047828</v>
      </c>
    </row>
    <row r="373" spans="1:6" s="8" customFormat="1" x14ac:dyDescent="0.2">
      <c r="A373" s="145">
        <v>4221</v>
      </c>
      <c r="B373" s="146" t="s">
        <v>3941</v>
      </c>
      <c r="C373" s="345">
        <v>361</v>
      </c>
      <c r="D373" s="149">
        <v>28405</v>
      </c>
      <c r="E373" s="149">
        <v>68519</v>
      </c>
      <c r="F373" s="148">
        <f t="shared" si="6"/>
        <v>241.22161591269142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2789</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27500</v>
      </c>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1750</v>
      </c>
      <c r="E386" s="147">
        <f>SUM(E387:E390)</f>
        <v>4968</v>
      </c>
      <c r="F386" s="150">
        <f t="shared" si="6"/>
        <v>283.8857142857143</v>
      </c>
    </row>
    <row r="387" spans="1:6" s="8" customFormat="1" x14ac:dyDescent="0.2">
      <c r="A387" s="145">
        <v>4241</v>
      </c>
      <c r="B387" s="146" t="s">
        <v>2886</v>
      </c>
      <c r="C387" s="345">
        <v>375</v>
      </c>
      <c r="D387" s="149">
        <v>1750</v>
      </c>
      <c r="E387" s="149">
        <v>4968</v>
      </c>
      <c r="F387" s="148">
        <f t="shared" si="6"/>
        <v>283.8857142857143</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30813</v>
      </c>
      <c r="E411" s="147">
        <f>IF(E353&gt;=E301, E353-E301, 0)</f>
        <v>99464</v>
      </c>
      <c r="F411" s="150">
        <f t="shared" si="6"/>
        <v>322.79881868042708</v>
      </c>
    </row>
    <row r="412" spans="1:6" s="8" customFormat="1" x14ac:dyDescent="0.2">
      <c r="A412" s="145">
        <v>92212</v>
      </c>
      <c r="B412" s="146" t="s">
        <v>1133</v>
      </c>
      <c r="C412" s="345">
        <v>400</v>
      </c>
      <c r="D412" s="149"/>
      <c r="E412" s="149">
        <v>60000</v>
      </c>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11693</v>
      </c>
      <c r="E414" s="149">
        <v>7342</v>
      </c>
      <c r="F414" s="148">
        <f t="shared" si="6"/>
        <v>62.789703241255459</v>
      </c>
    </row>
    <row r="415" spans="1:6" s="8" customFormat="1" x14ac:dyDescent="0.2">
      <c r="A415" s="145" t="s">
        <v>1215</v>
      </c>
      <c r="B415" s="146" t="s">
        <v>1992</v>
      </c>
      <c r="C415" s="345">
        <v>403</v>
      </c>
      <c r="D415" s="147">
        <f>D12+D301</f>
        <v>7540748</v>
      </c>
      <c r="E415" s="147">
        <f>E12+E301</f>
        <v>7434169</v>
      </c>
      <c r="F415" s="150">
        <f t="shared" si="6"/>
        <v>98.586625623877097</v>
      </c>
    </row>
    <row r="416" spans="1:6" s="8" customFormat="1" x14ac:dyDescent="0.2">
      <c r="A416" s="145" t="s">
        <v>1215</v>
      </c>
      <c r="B416" s="146" t="s">
        <v>1993</v>
      </c>
      <c r="C416" s="345">
        <v>404</v>
      </c>
      <c r="D416" s="147">
        <f>D292+D353</f>
        <v>7493087</v>
      </c>
      <c r="E416" s="147">
        <f>E292+E353</f>
        <v>7505882</v>
      </c>
      <c r="F416" s="150">
        <f t="shared" si="6"/>
        <v>100.17075739278083</v>
      </c>
    </row>
    <row r="417" spans="1:6" s="8" customFormat="1" x14ac:dyDescent="0.2">
      <c r="A417" s="145" t="s">
        <v>1215</v>
      </c>
      <c r="B417" s="146" t="s">
        <v>1994</v>
      </c>
      <c r="C417" s="345">
        <v>405</v>
      </c>
      <c r="D417" s="147">
        <f>IF(D415&gt;=D416,D415-D416,0)</f>
        <v>47661</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71713</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51999</v>
      </c>
      <c r="E420" s="147">
        <f>IF(E296-E295+E413-E412&gt;=0,E296-E295+E413-E412,0)</f>
        <v>4338</v>
      </c>
      <c r="F420" s="150">
        <f t="shared" si="6"/>
        <v>8.3424681243870076</v>
      </c>
    </row>
    <row r="421" spans="1:6" s="8" customFormat="1" x14ac:dyDescent="0.2">
      <c r="A421" s="156" t="s">
        <v>1593</v>
      </c>
      <c r="B421" s="157" t="s">
        <v>1998</v>
      </c>
      <c r="C421" s="347">
        <v>409</v>
      </c>
      <c r="D421" s="161">
        <f>D297+D414</f>
        <v>38710</v>
      </c>
      <c r="E421" s="161">
        <f>E297+E414</f>
        <v>24842</v>
      </c>
      <c r="F421" s="162">
        <f t="shared" si="6"/>
        <v>64.174631878067672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7540748</v>
      </c>
      <c r="E642" s="147">
        <f>E415+E423</f>
        <v>7434169</v>
      </c>
      <c r="F642" s="148">
        <f t="shared" si="10"/>
        <v>98.586625623877097</v>
      </c>
    </row>
    <row r="643" spans="1:6" s="8" customFormat="1" x14ac:dyDescent="0.2">
      <c r="A643" s="145" t="s">
        <v>1215</v>
      </c>
      <c r="B643" s="146" t="s">
        <v>1246</v>
      </c>
      <c r="C643" s="345">
        <v>630</v>
      </c>
      <c r="D643" s="147">
        <f>D416+D531</f>
        <v>7493087</v>
      </c>
      <c r="E643" s="147">
        <f>E416+E531</f>
        <v>7505882</v>
      </c>
      <c r="F643" s="148">
        <f t="shared" si="10"/>
        <v>100.17075739278083</v>
      </c>
    </row>
    <row r="644" spans="1:6" s="8" customFormat="1" x14ac:dyDescent="0.2">
      <c r="A644" s="145" t="s">
        <v>1215</v>
      </c>
      <c r="B644" s="146" t="s">
        <v>1247</v>
      </c>
      <c r="C644" s="345">
        <v>631</v>
      </c>
      <c r="D644" s="147">
        <f>IF(D642&gt;=D643,D642-D643,0)</f>
        <v>47661</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71713</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51999</v>
      </c>
      <c r="E647" s="147">
        <f>IF(E420-E419+E641-E640&gt;=0,E420-E419+E641-E640,0)</f>
        <v>4338</v>
      </c>
      <c r="F647" s="148">
        <f t="shared" si="10"/>
        <v>8.3424681243870076</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4338</v>
      </c>
      <c r="E649" s="147">
        <f>IF(E645+E647-E644-E646&gt;=0,E645+E647-E644-E646,0)</f>
        <v>76051</v>
      </c>
      <c r="F649" s="148">
        <f t="shared" si="10"/>
        <v>1753.1350852927617</v>
      </c>
    </row>
    <row r="650" spans="1:6" s="8" customFormat="1" ht="24" x14ac:dyDescent="0.2">
      <c r="A650" s="156" t="s">
        <v>3810</v>
      </c>
      <c r="B650" s="157" t="s">
        <v>177</v>
      </c>
      <c r="C650" s="347">
        <v>637</v>
      </c>
      <c r="D650" s="158">
        <v>479818</v>
      </c>
      <c r="E650" s="158">
        <v>502649</v>
      </c>
      <c r="F650" s="159">
        <f t="shared" si="10"/>
        <v>104.75826250786757</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35558</v>
      </c>
      <c r="E652" s="149">
        <v>86895</v>
      </c>
      <c r="F652" s="148">
        <f t="shared" ref="F652:F677" si="11">IF(D652&lt;&gt;0,IF(E652/D652&gt;=100,"&gt;&gt;100",E652/D652*100),"-")</f>
        <v>244.37538669216491</v>
      </c>
    </row>
    <row r="653" spans="1:6" s="8" customFormat="1" x14ac:dyDescent="0.2">
      <c r="A653" s="145" t="s">
        <v>1208</v>
      </c>
      <c r="B653" s="146" t="s">
        <v>2750</v>
      </c>
      <c r="C653" s="345">
        <v>639</v>
      </c>
      <c r="D653" s="149">
        <v>1165518</v>
      </c>
      <c r="E653" s="149">
        <v>941021</v>
      </c>
      <c r="F653" s="148">
        <f t="shared" si="11"/>
        <v>80.738435614035993</v>
      </c>
    </row>
    <row r="654" spans="1:6" s="8" customFormat="1" x14ac:dyDescent="0.2">
      <c r="A654" s="145" t="s">
        <v>1209</v>
      </c>
      <c r="B654" s="146" t="s">
        <v>3586</v>
      </c>
      <c r="C654" s="345">
        <v>640</v>
      </c>
      <c r="D654" s="149">
        <v>1114181</v>
      </c>
      <c r="E654" s="149">
        <v>941759</v>
      </c>
      <c r="F654" s="148">
        <f t="shared" si="11"/>
        <v>84.524776495021896</v>
      </c>
    </row>
    <row r="655" spans="1:6" s="8" customFormat="1" x14ac:dyDescent="0.2">
      <c r="A655" s="145">
        <v>11</v>
      </c>
      <c r="B655" s="146" t="s">
        <v>181</v>
      </c>
      <c r="C655" s="345">
        <v>641</v>
      </c>
      <c r="D655" s="147">
        <f>+D652+D653-D654</f>
        <v>86895</v>
      </c>
      <c r="E655" s="147">
        <f>+E652+E653-E654</f>
        <v>86157</v>
      </c>
      <c r="F655" s="150">
        <f t="shared" si="11"/>
        <v>99.150699119627134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63</v>
      </c>
      <c r="E657" s="149">
        <v>61</v>
      </c>
      <c r="F657" s="148">
        <f t="shared" si="11"/>
        <v>96.825396825396822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53</v>
      </c>
      <c r="E659" s="149">
        <v>51</v>
      </c>
      <c r="F659" s="148">
        <f t="shared" si="11"/>
        <v>96.226415094339629</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5819926</v>
      </c>
      <c r="E678" s="149">
        <v>5949437</v>
      </c>
      <c r="F678" s="148"/>
    </row>
    <row r="679" spans="1:6" s="8" customFormat="1" x14ac:dyDescent="0.2">
      <c r="A679" s="152">
        <v>63613</v>
      </c>
      <c r="B679" s="163" t="s">
        <v>4078</v>
      </c>
      <c r="C679" s="345">
        <v>665</v>
      </c>
      <c r="D679" s="149">
        <v>93556</v>
      </c>
      <c r="E679" s="149">
        <v>68582</v>
      </c>
      <c r="F679" s="148"/>
    </row>
    <row r="680" spans="1:6" s="8" customFormat="1" x14ac:dyDescent="0.2">
      <c r="A680" s="152">
        <v>63622</v>
      </c>
      <c r="B680" s="163" t="s">
        <v>4079</v>
      </c>
      <c r="C680" s="345">
        <v>666</v>
      </c>
      <c r="D680" s="149">
        <v>60000</v>
      </c>
      <c r="E680" s="149">
        <v>4000</v>
      </c>
      <c r="F680" s="148"/>
    </row>
    <row r="681" spans="1:6" s="8" customFormat="1" x14ac:dyDescent="0.2">
      <c r="A681" s="152">
        <v>63623</v>
      </c>
      <c r="B681" s="164" t="s">
        <v>3136</v>
      </c>
      <c r="C681" s="345">
        <v>667</v>
      </c>
      <c r="D681" s="149">
        <v>4788</v>
      </c>
      <c r="E681" s="149">
        <v>29400</v>
      </c>
      <c r="F681" s="148"/>
    </row>
    <row r="682" spans="1:6" s="8" customFormat="1" x14ac:dyDescent="0.2">
      <c r="A682" s="152">
        <v>63811</v>
      </c>
      <c r="B682" s="163" t="s">
        <v>3137</v>
      </c>
      <c r="C682" s="345">
        <v>668</v>
      </c>
      <c r="D682" s="149"/>
      <c r="E682" s="149">
        <v>15423</v>
      </c>
      <c r="F682" s="148"/>
    </row>
    <row r="683" spans="1:6" s="8" customFormat="1" x14ac:dyDescent="0.2">
      <c r="A683" s="152">
        <v>63812</v>
      </c>
      <c r="B683" s="163" t="s">
        <v>3138</v>
      </c>
      <c r="C683" s="345">
        <v>669</v>
      </c>
      <c r="D683" s="149"/>
      <c r="E683" s="149">
        <v>41702</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216475</v>
      </c>
      <c r="E698" s="149">
        <v>200461</v>
      </c>
      <c r="F698" s="148">
        <f t="shared" si="12"/>
        <v>92.602379027601344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33914</v>
      </c>
      <c r="E701" s="149">
        <v>11293</v>
      </c>
      <c r="F701" s="148">
        <f>IF(D701&lt;&gt;0,IF(E701/D701&gt;=100,"&gt;&gt;100",E701/D701*100),"-")</f>
        <v>33.298932594208878</v>
      </c>
    </row>
    <row r="702" spans="1:6" s="8" customFormat="1" x14ac:dyDescent="0.2">
      <c r="A702" s="145">
        <v>31215</v>
      </c>
      <c r="B702" s="146" t="s">
        <v>1641</v>
      </c>
      <c r="C702" s="345">
        <v>688</v>
      </c>
      <c r="D702" s="149">
        <v>7188</v>
      </c>
      <c r="E702" s="149">
        <v>3710</v>
      </c>
      <c r="F702" s="148">
        <f>IF(D702&lt;&gt;0,IF(E702/D702&gt;=100,"&gt;&gt;100",E702/D702*100),"-")</f>
        <v>51.613800779076236</v>
      </c>
    </row>
    <row r="703" spans="1:6" s="8" customFormat="1" x14ac:dyDescent="0.2">
      <c r="A703" s="145">
        <v>32121</v>
      </c>
      <c r="B703" s="146" t="s">
        <v>3797</v>
      </c>
      <c r="C703" s="345">
        <v>689</v>
      </c>
      <c r="D703" s="149">
        <v>254575</v>
      </c>
      <c r="E703" s="149">
        <v>267582</v>
      </c>
      <c r="F703" s="148">
        <f>IF(D703&lt;&gt;0,IF(E703/D703&gt;=100,"&gt;&gt;100",E703/D703*100),"-")</f>
        <v>105.10929981341452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12709</v>
      </c>
      <c r="E705" s="149">
        <v>7000</v>
      </c>
      <c r="F705" s="148">
        <f>IF(D705&lt;&gt;0,IF(E705/D705&gt;=100,"&gt;&gt;100",E705/D705*100),"-")</f>
        <v>55.079077818868512</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13999</v>
      </c>
      <c r="E798" s="149">
        <v>17600</v>
      </c>
      <c r="F798" s="148">
        <f t="shared" si="14"/>
        <v>125.72326594756768</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TANJA ŽAGAR</v>
      </c>
      <c r="D995" s="293"/>
      <c r="E995" s="293"/>
    </row>
    <row r="996" spans="1:5" ht="15" customHeight="1" x14ac:dyDescent="0.2">
      <c r="A996" s="291" t="str">
        <f>IF(RefStr!H27="","Telefon za kontakt: _________________","Telefon za kontakt: " &amp; RefStr!H27)</f>
        <v>Telefon za kontakt: 033716662</v>
      </c>
      <c r="C996" s="292"/>
    </row>
    <row r="997" spans="1:5" ht="15" customHeight="1" x14ac:dyDescent="0.2">
      <c r="A997" s="291" t="str">
        <f>IF(RefStr!H33="","Odgovorna osoba: _____________________________","Odgovorna osoba: " &amp; RefStr!H33)</f>
        <v>Odgovorna osoba: MARIJANA NOVAK STANIĆ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8" activePane="bottomLeft" state="frozen"/>
      <selection pane="bottomLeft" activeCell="E238" sqref="E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08674</v>
      </c>
      <c r="C4" s="414"/>
      <c r="D4" s="414"/>
      <c r="E4" s="415">
        <f>SUM(Skriveni!G977:G1286)</f>
        <v>45369092.476000004</v>
      </c>
      <c r="F4" s="416"/>
    </row>
    <row r="5" spans="1:6" ht="15" customHeight="1" x14ac:dyDescent="0.2">
      <c r="B5" s="413" t="str">
        <f>"Naziv: "&amp;IF(RefStr!B10&lt;&gt;"",RefStr!B10,"_______________________________________")</f>
        <v>Naziv: OSNOVNA ŠKOLA AUGUST CESAREC</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13634388</v>
      </c>
      <c r="E12" s="96">
        <f>E13+E74</f>
        <v>13479761</v>
      </c>
      <c r="F12" s="123">
        <f t="shared" ref="F12:F75" si="0">IF(D12&gt;0,IF(E12/D12&gt;=100,"&gt;&gt;100",E12/D12*100),"-")</f>
        <v>98.865904358890177</v>
      </c>
    </row>
    <row r="13" spans="1:6" s="3" customFormat="1" x14ac:dyDescent="0.2">
      <c r="A13" s="132">
        <v>0</v>
      </c>
      <c r="B13" s="314" t="s">
        <v>521</v>
      </c>
      <c r="C13" s="303">
        <v>2</v>
      </c>
      <c r="D13" s="97">
        <f>D14+D18+D57+D58+D62+D69</f>
        <v>13026962</v>
      </c>
      <c r="E13" s="97">
        <f>E14+E18+E57+E58+E62+E69</f>
        <v>12860333</v>
      </c>
      <c r="F13" s="124">
        <f t="shared" si="0"/>
        <v>98.720891332913993</v>
      </c>
    </row>
    <row r="14" spans="1:6" s="3" customFormat="1" x14ac:dyDescent="0.2">
      <c r="A14" s="132" t="s">
        <v>1564</v>
      </c>
      <c r="B14" s="314" t="s">
        <v>3259</v>
      </c>
      <c r="C14" s="303">
        <v>3</v>
      </c>
      <c r="D14" s="97">
        <f>D15+D16-D17</f>
        <v>83132</v>
      </c>
      <c r="E14" s="97">
        <f>E15+E16-E17</f>
        <v>83132</v>
      </c>
      <c r="F14" s="124">
        <f t="shared" si="0"/>
        <v>100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83132</v>
      </c>
      <c r="E16" s="94">
        <v>83132</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12943830</v>
      </c>
      <c r="E18" s="97">
        <f>E19+E25+E35+E41+E47+E51</f>
        <v>12777201</v>
      </c>
      <c r="F18" s="124">
        <f t="shared" si="0"/>
        <v>98.712676232614299</v>
      </c>
    </row>
    <row r="19" spans="1:6" s="3" customFormat="1" x14ac:dyDescent="0.2">
      <c r="A19" s="315" t="s">
        <v>362</v>
      </c>
      <c r="B19" s="314" t="s">
        <v>3928</v>
      </c>
      <c r="C19" s="303">
        <v>8</v>
      </c>
      <c r="D19" s="97">
        <f>SUM(D20:D23)-D24</f>
        <v>12505114</v>
      </c>
      <c r="E19" s="97">
        <f>SUM(E20:E23)-E24</f>
        <v>12293301</v>
      </c>
      <c r="F19" s="124">
        <f t="shared" si="0"/>
        <v>98.306188971967785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17255742</v>
      </c>
      <c r="E21" s="94">
        <v>17255742</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4750628</v>
      </c>
      <c r="E24" s="94">
        <v>4962441</v>
      </c>
      <c r="F24" s="125">
        <f t="shared" si="0"/>
        <v>104.45863157460444</v>
      </c>
    </row>
    <row r="25" spans="1:6" s="3" customFormat="1" x14ac:dyDescent="0.2">
      <c r="A25" s="315" t="s">
        <v>1156</v>
      </c>
      <c r="B25" s="314" t="s">
        <v>1261</v>
      </c>
      <c r="C25" s="303">
        <v>14</v>
      </c>
      <c r="D25" s="97">
        <f>SUM(D26:D33)-D34</f>
        <v>245319</v>
      </c>
      <c r="E25" s="97">
        <f>SUM(E26:E33)-E34</f>
        <v>285535</v>
      </c>
      <c r="F25" s="124">
        <f t="shared" si="0"/>
        <v>116.39334906794826</v>
      </c>
    </row>
    <row r="26" spans="1:6" s="3" customFormat="1" x14ac:dyDescent="0.2">
      <c r="A26" s="132" t="s">
        <v>1157</v>
      </c>
      <c r="B26" s="314" t="s">
        <v>3941</v>
      </c>
      <c r="C26" s="303">
        <v>15</v>
      </c>
      <c r="D26" s="94">
        <v>982043</v>
      </c>
      <c r="E26" s="94">
        <v>977980</v>
      </c>
      <c r="F26" s="125">
        <f t="shared" si="0"/>
        <v>99.586270662282601</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75822</v>
      </c>
      <c r="E28" s="94">
        <v>75822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495215</v>
      </c>
      <c r="E31" s="94">
        <v>522714</v>
      </c>
      <c r="F31" s="125">
        <f t="shared" si="0"/>
        <v>105.55294165160586</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1307761</v>
      </c>
      <c r="E34" s="94">
        <v>1290981</v>
      </c>
      <c r="F34" s="125">
        <f t="shared" si="0"/>
        <v>98.716890930376422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50000</v>
      </c>
      <c r="E36" s="94">
        <v>50000</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50000</v>
      </c>
      <c r="E40" s="94">
        <v>50000</v>
      </c>
      <c r="F40" s="125">
        <f t="shared" si="0"/>
        <v>100</v>
      </c>
    </row>
    <row r="41" spans="1:6" s="3" customFormat="1" x14ac:dyDescent="0.2">
      <c r="A41" s="315" t="s">
        <v>2877</v>
      </c>
      <c r="B41" s="314" t="s">
        <v>3134</v>
      </c>
      <c r="C41" s="303">
        <v>30</v>
      </c>
      <c r="D41" s="97">
        <f>SUM(D42:D45)-D46</f>
        <v>193397</v>
      </c>
      <c r="E41" s="97">
        <f>SUM(E42:E45)-E46</f>
        <v>198365</v>
      </c>
      <c r="F41" s="124">
        <f t="shared" si="0"/>
        <v>102.56880923695817</v>
      </c>
    </row>
    <row r="42" spans="1:6" s="3" customFormat="1" x14ac:dyDescent="0.2">
      <c r="A42" s="132" t="s">
        <v>2878</v>
      </c>
      <c r="B42" s="314" t="s">
        <v>2886</v>
      </c>
      <c r="C42" s="303">
        <v>31</v>
      </c>
      <c r="D42" s="94">
        <v>193397</v>
      </c>
      <c r="E42" s="94">
        <v>198365</v>
      </c>
      <c r="F42" s="125">
        <f t="shared" si="0"/>
        <v>102.56880923695817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345232</v>
      </c>
      <c r="E60" s="94">
        <v>344056</v>
      </c>
      <c r="F60" s="125">
        <f t="shared" si="0"/>
        <v>99.65935950317467</v>
      </c>
    </row>
    <row r="61" spans="1:6" s="3" customFormat="1" x14ac:dyDescent="0.2">
      <c r="A61" s="132" t="s">
        <v>456</v>
      </c>
      <c r="B61" s="314" t="s">
        <v>617</v>
      </c>
      <c r="C61" s="303">
        <v>50</v>
      </c>
      <c r="D61" s="94">
        <v>345232</v>
      </c>
      <c r="E61" s="94">
        <v>344056</v>
      </c>
      <c r="F61" s="125">
        <f t="shared" si="0"/>
        <v>99.65935950317467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607426</v>
      </c>
      <c r="E74" s="97">
        <f>E75+E84+E92+E123+E139+E151+E168+E169</f>
        <v>619428</v>
      </c>
      <c r="F74" s="124">
        <f t="shared" si="0"/>
        <v>101.97587854322995</v>
      </c>
    </row>
    <row r="75" spans="1:6" s="3" customFormat="1" x14ac:dyDescent="0.2">
      <c r="A75" s="272" t="s">
        <v>2744</v>
      </c>
      <c r="B75" s="314" t="s">
        <v>322</v>
      </c>
      <c r="C75" s="303">
        <v>64</v>
      </c>
      <c r="D75" s="97">
        <f>+D76+D81+D82+D83</f>
        <v>86895</v>
      </c>
      <c r="E75" s="97">
        <f>+E76+E81+E82+E83</f>
        <v>86157</v>
      </c>
      <c r="F75" s="124">
        <f t="shared" si="0"/>
        <v>99.150699119627134</v>
      </c>
    </row>
    <row r="76" spans="1:6" s="3" customFormat="1" x14ac:dyDescent="0.2">
      <c r="A76" s="132" t="s">
        <v>3429</v>
      </c>
      <c r="B76" s="317" t="s">
        <v>1885</v>
      </c>
      <c r="C76" s="303">
        <v>65</v>
      </c>
      <c r="D76" s="97">
        <f>SUM(D77:D80)</f>
        <v>86895</v>
      </c>
      <c r="E76" s="97">
        <f>SUM(E77:E80)</f>
        <v>86157</v>
      </c>
      <c r="F76" s="124">
        <f t="shared" ref="F76:F139" si="1">IF(D76&gt;0,IF(E76/D76&gt;=100,"&gt;&gt;100",E76/D76*100),"-")</f>
        <v>99.150699119627134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86895</v>
      </c>
      <c r="E78" s="94">
        <v>86157</v>
      </c>
      <c r="F78" s="125">
        <f t="shared" si="1"/>
        <v>99.150699119627134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2003</v>
      </c>
      <c r="E84" s="97">
        <f>+E85+SUM(E88:E91)</f>
        <v>5780</v>
      </c>
      <c r="F84" s="124">
        <f t="shared" si="1"/>
        <v>288.56714927608584</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2003</v>
      </c>
      <c r="E91" s="94">
        <v>5780</v>
      </c>
      <c r="F91" s="125">
        <f t="shared" si="1"/>
        <v>288.56714927608584</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27017</v>
      </c>
      <c r="E151" s="97">
        <f>SUM(E152:E154)+SUM(E162:E166)-E167</f>
        <v>17500</v>
      </c>
      <c r="F151" s="124">
        <f t="shared" si="2"/>
        <v>64.774031165562434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6207</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1037</v>
      </c>
      <c r="E160" s="94"/>
      <c r="F160" s="125">
        <f t="shared" si="2"/>
        <v>0</v>
      </c>
    </row>
    <row r="161" spans="1:6" s="3" customFormat="1" x14ac:dyDescent="0.2">
      <c r="A161" s="272" t="s">
        <v>3869</v>
      </c>
      <c r="B161" s="317" t="s">
        <v>4237</v>
      </c>
      <c r="C161" s="303">
        <v>150</v>
      </c>
      <c r="D161" s="94">
        <v>5170</v>
      </c>
      <c r="E161" s="94"/>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20810</v>
      </c>
      <c r="E164" s="94">
        <v>17650</v>
      </c>
      <c r="F164" s="125">
        <f t="shared" si="2"/>
        <v>84.814992791926954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150</v>
      </c>
      <c r="F167" s="125" t="str">
        <f t="shared" si="2"/>
        <v>-</v>
      </c>
    </row>
    <row r="168" spans="1:6" s="3" customFormat="1" x14ac:dyDescent="0.2">
      <c r="A168" s="132" t="s">
        <v>3808</v>
      </c>
      <c r="B168" s="317" t="s">
        <v>3809</v>
      </c>
      <c r="C168" s="303">
        <v>157</v>
      </c>
      <c r="D168" s="94">
        <v>11693</v>
      </c>
      <c r="E168" s="94">
        <v>7342</v>
      </c>
      <c r="F168" s="125">
        <f t="shared" si="2"/>
        <v>62.789703241255459</v>
      </c>
    </row>
    <row r="169" spans="1:6" s="3" customFormat="1" x14ac:dyDescent="0.2">
      <c r="A169" s="132" t="s">
        <v>3810</v>
      </c>
      <c r="B169" s="314" t="s">
        <v>4238</v>
      </c>
      <c r="C169" s="303">
        <v>158</v>
      </c>
      <c r="D169" s="97">
        <f>SUM(D170:D172)</f>
        <v>479818</v>
      </c>
      <c r="E169" s="97">
        <f>SUM(E170:E172)</f>
        <v>502649</v>
      </c>
      <c r="F169" s="124">
        <f t="shared" si="2"/>
        <v>104.75826250786757</v>
      </c>
    </row>
    <row r="170" spans="1:6" s="3" customFormat="1" x14ac:dyDescent="0.2">
      <c r="A170" s="272" t="s">
        <v>2743</v>
      </c>
      <c r="B170" s="314" t="s">
        <v>4239</v>
      </c>
      <c r="C170" s="303">
        <v>159</v>
      </c>
      <c r="D170" s="94">
        <v>502</v>
      </c>
      <c r="E170" s="94">
        <v>218</v>
      </c>
      <c r="F170" s="125">
        <f t="shared" si="2"/>
        <v>43.426294820717132</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479316</v>
      </c>
      <c r="E172" s="94">
        <v>502431</v>
      </c>
      <c r="F172" s="125">
        <f t="shared" si="2"/>
        <v>104.82249705830809</v>
      </c>
    </row>
    <row r="173" spans="1:6" s="3" customFormat="1" x14ac:dyDescent="0.2">
      <c r="A173" s="272"/>
      <c r="B173" s="314" t="s">
        <v>1068</v>
      </c>
      <c r="C173" s="303">
        <v>162</v>
      </c>
      <c r="D173" s="97">
        <f>D174+D234</f>
        <v>13634388</v>
      </c>
      <c r="E173" s="97">
        <f>E174+E234</f>
        <v>13479761</v>
      </c>
      <c r="F173" s="124">
        <f t="shared" si="2"/>
        <v>98.865904358890177</v>
      </c>
    </row>
    <row r="174" spans="1:6" s="3" customFormat="1" x14ac:dyDescent="0.2">
      <c r="A174" s="272" t="s">
        <v>3813</v>
      </c>
      <c r="B174" s="314" t="s">
        <v>1145</v>
      </c>
      <c r="C174" s="303">
        <v>163</v>
      </c>
      <c r="D174" s="97">
        <f>D175+D186+D187+D203+D231</f>
        <v>573053</v>
      </c>
      <c r="E174" s="97">
        <f>E175+E186+E187+E203+E231</f>
        <v>670637</v>
      </c>
      <c r="F174" s="124">
        <f t="shared" si="2"/>
        <v>117.02879140323846</v>
      </c>
    </row>
    <row r="175" spans="1:6" s="3" customFormat="1" x14ac:dyDescent="0.2">
      <c r="A175" s="272" t="s">
        <v>1181</v>
      </c>
      <c r="B175" s="314" t="s">
        <v>1547</v>
      </c>
      <c r="C175" s="303">
        <v>164</v>
      </c>
      <c r="D175" s="97">
        <f>SUM(D176:D178)+SUM(D182:D185)</f>
        <v>572501</v>
      </c>
      <c r="E175" s="97">
        <f>SUM(E176:E178)+SUM(E182:E185)</f>
        <v>660698</v>
      </c>
      <c r="F175" s="124">
        <f t="shared" si="2"/>
        <v>115.40556261037098</v>
      </c>
    </row>
    <row r="176" spans="1:6" s="3" customFormat="1" x14ac:dyDescent="0.2">
      <c r="A176" s="272" t="s">
        <v>1182</v>
      </c>
      <c r="B176" s="314" t="s">
        <v>1183</v>
      </c>
      <c r="C176" s="303">
        <v>165</v>
      </c>
      <c r="D176" s="94">
        <v>455396</v>
      </c>
      <c r="E176" s="94">
        <v>477939</v>
      </c>
      <c r="F176" s="125">
        <f t="shared" si="2"/>
        <v>104.95019719101617</v>
      </c>
    </row>
    <row r="177" spans="1:6" s="3" customFormat="1" x14ac:dyDescent="0.2">
      <c r="A177" s="272" t="s">
        <v>1184</v>
      </c>
      <c r="B177" s="314" t="s">
        <v>1185</v>
      </c>
      <c r="C177" s="303">
        <v>166</v>
      </c>
      <c r="D177" s="94">
        <v>116612</v>
      </c>
      <c r="E177" s="94">
        <v>176934</v>
      </c>
      <c r="F177" s="125">
        <f t="shared" si="2"/>
        <v>151.72881007100469</v>
      </c>
    </row>
    <row r="178" spans="1:6" s="3" customFormat="1" x14ac:dyDescent="0.2">
      <c r="A178" s="272" t="s">
        <v>1186</v>
      </c>
      <c r="B178" s="317" t="s">
        <v>2842</v>
      </c>
      <c r="C178" s="303">
        <v>167</v>
      </c>
      <c r="D178" s="97">
        <f>SUM(D179:D181)</f>
        <v>11</v>
      </c>
      <c r="E178" s="97">
        <f>SUM(E179:E181)</f>
        <v>45</v>
      </c>
      <c r="F178" s="124">
        <f t="shared" si="2"/>
        <v>409.09090909090907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11</v>
      </c>
      <c r="E181" s="94">
        <v>45</v>
      </c>
      <c r="F181" s="125">
        <f t="shared" si="2"/>
        <v>409.09090909090907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482</v>
      </c>
      <c r="E185" s="94">
        <v>5780</v>
      </c>
      <c r="F185" s="125">
        <f t="shared" si="2"/>
        <v>1199.1701244813278</v>
      </c>
    </row>
    <row r="186" spans="1:6" s="3" customFormat="1" x14ac:dyDescent="0.2">
      <c r="A186" s="272" t="s">
        <v>3033</v>
      </c>
      <c r="B186" s="314" t="s">
        <v>3034</v>
      </c>
      <c r="C186" s="303">
        <v>175</v>
      </c>
      <c r="D186" s="94">
        <v>552</v>
      </c>
      <c r="E186" s="94">
        <v>9939</v>
      </c>
      <c r="F186" s="125">
        <f t="shared" si="2"/>
        <v>1800.5434782608695</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13061335</v>
      </c>
      <c r="E234" s="97">
        <f>+E235+E243-E247+E251+E252+E253</f>
        <v>12809124</v>
      </c>
      <c r="F234" s="124">
        <f t="shared" si="3"/>
        <v>98.069025869101438</v>
      </c>
    </row>
    <row r="235" spans="1:6" s="3" customFormat="1" x14ac:dyDescent="0.2">
      <c r="A235" s="132" t="s">
        <v>1279</v>
      </c>
      <c r="B235" s="314" t="s">
        <v>3395</v>
      </c>
      <c r="C235" s="303">
        <v>224</v>
      </c>
      <c r="D235" s="97">
        <f>D236-D239</f>
        <v>13026963</v>
      </c>
      <c r="E235" s="97">
        <f>E236-E239</f>
        <v>12860333</v>
      </c>
      <c r="F235" s="124">
        <f t="shared" si="3"/>
        <v>98.72088375471705</v>
      </c>
    </row>
    <row r="236" spans="1:6" s="3" customFormat="1" x14ac:dyDescent="0.2">
      <c r="A236" s="132" t="s">
        <v>1280</v>
      </c>
      <c r="B236" s="314" t="s">
        <v>3396</v>
      </c>
      <c r="C236" s="303">
        <v>225</v>
      </c>
      <c r="D236" s="97">
        <f>SUM(D237:D238)</f>
        <v>13026963</v>
      </c>
      <c r="E236" s="97">
        <f>SUM(E237:E238)</f>
        <v>12860333</v>
      </c>
      <c r="F236" s="124">
        <f t="shared" si="3"/>
        <v>98.72088375471705</v>
      </c>
    </row>
    <row r="237" spans="1:6" s="3" customFormat="1" x14ac:dyDescent="0.2">
      <c r="A237" s="132" t="s">
        <v>1281</v>
      </c>
      <c r="B237" s="314" t="s">
        <v>1282</v>
      </c>
      <c r="C237" s="303">
        <v>226</v>
      </c>
      <c r="D237" s="94">
        <v>13026963</v>
      </c>
      <c r="E237" s="94">
        <v>12860333</v>
      </c>
      <c r="F237" s="125">
        <f t="shared" si="3"/>
        <v>98.72088375471705</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35976</v>
      </c>
      <c r="E243" s="97">
        <f>SUM(E244:E246)</f>
        <v>0</v>
      </c>
      <c r="F243" s="124">
        <f t="shared" si="3"/>
        <v>0</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v>35976</v>
      </c>
      <c r="E245" s="94"/>
      <c r="F245" s="125">
        <f t="shared" si="3"/>
        <v>0</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40314</v>
      </c>
      <c r="E247" s="97">
        <f>SUM(E248:E250)</f>
        <v>76051</v>
      </c>
      <c r="F247" s="124">
        <f t="shared" si="3"/>
        <v>188.64662400158753</v>
      </c>
    </row>
    <row r="248" spans="1:6" s="3" customFormat="1" x14ac:dyDescent="0.2">
      <c r="A248" s="132" t="s">
        <v>2927</v>
      </c>
      <c r="B248" s="314" t="s">
        <v>2807</v>
      </c>
      <c r="C248" s="303">
        <v>237</v>
      </c>
      <c r="D248" s="94">
        <v>40314</v>
      </c>
      <c r="E248" s="94">
        <v>69987</v>
      </c>
      <c r="F248" s="125">
        <f t="shared" si="3"/>
        <v>173.6047030808156</v>
      </c>
    </row>
    <row r="249" spans="1:6" s="3" customFormat="1" x14ac:dyDescent="0.2">
      <c r="A249" s="132" t="s">
        <v>2593</v>
      </c>
      <c r="B249" s="317" t="s">
        <v>2808</v>
      </c>
      <c r="C249" s="303">
        <v>238</v>
      </c>
      <c r="D249" s="94"/>
      <c r="E249" s="94">
        <v>6064</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27017</v>
      </c>
      <c r="E251" s="94">
        <v>17500</v>
      </c>
      <c r="F251" s="125">
        <f t="shared" si="3"/>
        <v>64.774031165562434</v>
      </c>
    </row>
    <row r="252" spans="1:6" s="3" customFormat="1" x14ac:dyDescent="0.2">
      <c r="A252" s="132" t="s">
        <v>2595</v>
      </c>
      <c r="B252" s="317" t="s">
        <v>1574</v>
      </c>
      <c r="C252" s="303">
        <v>241</v>
      </c>
      <c r="D252" s="94">
        <v>11693</v>
      </c>
      <c r="E252" s="94">
        <v>7342</v>
      </c>
      <c r="F252" s="125">
        <f t="shared" si="3"/>
        <v>62.789703241255459</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11050</v>
      </c>
      <c r="E260" s="94">
        <v>11880</v>
      </c>
      <c r="F260" s="125">
        <f t="shared" si="4"/>
        <v>107.51131221719457</v>
      </c>
    </row>
    <row r="261" spans="1:6" s="3" customFormat="1" x14ac:dyDescent="0.2">
      <c r="A261" s="132" t="s">
        <v>3171</v>
      </c>
      <c r="B261" s="314" t="s">
        <v>3173</v>
      </c>
      <c r="C261" s="303">
        <v>249</v>
      </c>
      <c r="D261" s="94">
        <v>15967</v>
      </c>
      <c r="E261" s="94">
        <v>5620</v>
      </c>
      <c r="F261" s="125">
        <f t="shared" si="4"/>
        <v>35.197595039769524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11693</v>
      </c>
      <c r="E263" s="94">
        <v>7342</v>
      </c>
      <c r="F263" s="125">
        <f t="shared" si="4"/>
        <v>62.789703241255459</v>
      </c>
    </row>
    <row r="264" spans="1:6" s="3" customFormat="1" x14ac:dyDescent="0.2">
      <c r="A264" s="321" t="s">
        <v>3401</v>
      </c>
      <c r="B264" s="322" t="s">
        <v>3402</v>
      </c>
      <c r="C264" s="303">
        <v>252</v>
      </c>
      <c r="D264" s="94">
        <v>2003</v>
      </c>
      <c r="E264" s="94">
        <v>5780</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572501</v>
      </c>
      <c r="E288" s="94">
        <v>660698</v>
      </c>
      <c r="F288" s="125">
        <f t="shared" si="4"/>
        <v>115.40556261037098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552</v>
      </c>
      <c r="E290" s="94">
        <v>9939</v>
      </c>
      <c r="F290" s="125">
        <f t="shared" si="4"/>
        <v>1800.5434782608695</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95</v>
      </c>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387</v>
      </c>
      <c r="E302" s="94">
        <v>5780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TANJA ŽAGAR</v>
      </c>
      <c r="B325" s="291"/>
      <c r="D325" s="293"/>
      <c r="E325" s="293"/>
      <c r="F325" s="291"/>
      <c r="G325" s="307"/>
    </row>
    <row r="326" spans="1:7" s="292" customFormat="1" ht="15" customHeight="1" x14ac:dyDescent="0.2">
      <c r="A326" s="291" t="str">
        <f>IF(RefStr!H27="","Telefon za kontakt: _________________","Telefon za kontakt: " &amp; RefStr!H27)</f>
        <v>Telefon za kontakt: 033716662</v>
      </c>
      <c r="B326" s="291"/>
      <c r="F326" s="291"/>
      <c r="G326" s="307"/>
    </row>
    <row r="327" spans="1:7" s="292" customFormat="1" ht="15" customHeight="1" x14ac:dyDescent="0.2">
      <c r="A327" s="291" t="str">
        <f>IF(RefStr!H33="","Odgovorna osoba: _____________________________","Odgovorna osoba: " &amp; RefStr!H33)</f>
        <v>Odgovorna osoba: MARIJANA NOVAK STANIĆ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C1" sqref="C1:F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08674</v>
      </c>
      <c r="C4" s="414"/>
      <c r="D4" s="414"/>
      <c r="E4" s="415">
        <f>SUM(Skriveni!G1287:G1423)</f>
        <v>10536796.460999999</v>
      </c>
      <c r="F4" s="416"/>
    </row>
    <row r="5" spans="1:6" ht="15" customHeight="1" x14ac:dyDescent="0.2">
      <c r="B5" s="413" t="str">
        <f>"Naziv: "&amp;IF(RefStr!B10&lt;&gt;"",RefStr!B10,"_______________________________________")</f>
        <v>Naziv: OSNOVNA ŠKOLA AUGUST CESAREC</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7493087</v>
      </c>
      <c r="E121" s="97">
        <f>E122+E125+E128+E129+SUM(E132:E135)</f>
        <v>7505882</v>
      </c>
      <c r="F121" s="125">
        <f t="shared" si="1"/>
        <v>100.17075739278083</v>
      </c>
    </row>
    <row r="122" spans="1:6" s="3" customFormat="1" x14ac:dyDescent="0.2">
      <c r="A122" s="132" t="s">
        <v>2919</v>
      </c>
      <c r="B122" s="105" t="s">
        <v>3973</v>
      </c>
      <c r="C122" s="303">
        <v>111</v>
      </c>
      <c r="D122" s="97">
        <f>SUM(D123:D124)</f>
        <v>7291786</v>
      </c>
      <c r="E122" s="97">
        <f>SUM(E123:E124)</f>
        <v>7298628</v>
      </c>
      <c r="F122" s="125">
        <f t="shared" si="1"/>
        <v>100.09383160723586</v>
      </c>
    </row>
    <row r="123" spans="1:6" s="3" customFormat="1" x14ac:dyDescent="0.2">
      <c r="A123" s="132" t="s">
        <v>2920</v>
      </c>
      <c r="B123" s="105" t="s">
        <v>835</v>
      </c>
      <c r="C123" s="303">
        <v>112</v>
      </c>
      <c r="D123" s="94">
        <v>68622</v>
      </c>
      <c r="E123" s="94">
        <v>53610</v>
      </c>
      <c r="F123" s="125">
        <f t="shared" si="1"/>
        <v>78.123633820057705</v>
      </c>
    </row>
    <row r="124" spans="1:6" s="3" customFormat="1" x14ac:dyDescent="0.2">
      <c r="A124" s="132" t="s">
        <v>2921</v>
      </c>
      <c r="B124" s="105" t="s">
        <v>836</v>
      </c>
      <c r="C124" s="303">
        <v>113</v>
      </c>
      <c r="D124" s="94">
        <v>7223164</v>
      </c>
      <c r="E124" s="94">
        <v>7245018</v>
      </c>
      <c r="F124" s="125">
        <f t="shared" si="1"/>
        <v>100.302554393061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201301</v>
      </c>
      <c r="E133" s="94">
        <v>207254</v>
      </c>
      <c r="F133" s="125">
        <f t="shared" si="1"/>
        <v>102.95726300415795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7493087</v>
      </c>
      <c r="E148" s="107">
        <f>E12+E29+E35+E42+E82+E89+E96+E114+E121+E136</f>
        <v>7505882</v>
      </c>
      <c r="F148" s="126">
        <f t="shared" si="2"/>
        <v>100.17075739278083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TANJA ŽAGAR</v>
      </c>
      <c r="B151" s="291"/>
      <c r="D151" s="293"/>
      <c r="E151" s="293"/>
      <c r="F151" s="291"/>
      <c r="G151" s="307"/>
    </row>
    <row r="152" spans="1:7" s="292" customFormat="1" ht="15" customHeight="1" x14ac:dyDescent="0.2">
      <c r="A152" s="291" t="str">
        <f>IF(RefStr!H27="","Telefon za kontakt: _________________","Telefon za kontakt: " &amp; RefStr!H27)</f>
        <v>Telefon za kontakt: 033716662</v>
      </c>
      <c r="B152" s="291"/>
      <c r="E152" s="291"/>
      <c r="F152" s="291"/>
      <c r="G152" s="307"/>
    </row>
    <row r="153" spans="1:7" s="292" customFormat="1" ht="15" customHeight="1" x14ac:dyDescent="0.2">
      <c r="A153" s="291" t="str">
        <f>IF(RefStr!H33="","Odgovorna osoba: _____________________________","Odgovorna osoba: " &amp; RefStr!H33)</f>
        <v>Odgovorna osoba: MARIJANA NOVAK STANIĆ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08674</v>
      </c>
      <c r="C4" s="450"/>
      <c r="D4" s="415">
        <f>SUM(Skriveni!G1424:G1467)</f>
        <v>1071.8530000000001</v>
      </c>
      <c r="E4" s="416"/>
    </row>
    <row r="5" spans="1:6" ht="15" customHeight="1" x14ac:dyDescent="0.2">
      <c r="B5" s="413" t="str">
        <f>"Naziv: "&amp;IF(RefStr!B10&lt;&gt;"",RefStr!B10,"_______________________________________")</f>
        <v>Naziv: OSNOVNA ŠKOLA AUGUST CESAREC</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18167</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18167</v>
      </c>
      <c r="E29" s="134">
        <f>E30+E37</f>
        <v>0</v>
      </c>
    </row>
    <row r="30" spans="1:5" s="3" customFormat="1" ht="14.1" customHeight="1" x14ac:dyDescent="0.2">
      <c r="A30" s="301" t="s">
        <v>1215</v>
      </c>
      <c r="B30" s="302" t="s">
        <v>3068</v>
      </c>
      <c r="C30" s="303">
        <v>19</v>
      </c>
      <c r="D30" s="97">
        <f>SUM(D31:D36)</f>
        <v>18167</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18167</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TANJA ŽAGAR</v>
      </c>
      <c r="B59" s="291"/>
      <c r="D59" s="293"/>
      <c r="E59" s="293"/>
      <c r="F59" s="291"/>
      <c r="G59" s="307"/>
    </row>
    <row r="60" spans="1:7" s="292" customFormat="1" ht="15" customHeight="1" x14ac:dyDescent="0.2">
      <c r="A60" s="291" t="str">
        <f>IF(RefStr!H27="","Telefon za kontakt: _________________","Telefon za kontakt: " &amp; RefStr!H27)</f>
        <v>Telefon za kontakt: 033716662</v>
      </c>
      <c r="B60" s="291"/>
      <c r="F60" s="291"/>
      <c r="G60" s="307"/>
    </row>
    <row r="61" spans="1:7" s="292" customFormat="1" ht="15" customHeight="1" x14ac:dyDescent="0.2">
      <c r="A61" s="291" t="str">
        <f>IF(RefStr!H33="","Odgovorna osoba: _____________________________","Odgovorna osoba: " &amp; RefStr!H33)</f>
        <v>Odgovorna osoba: MARIJANA NOVAK STANIĆ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C1" sqref="C1:D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08674</v>
      </c>
      <c r="C4" s="415">
        <f>SUM(Skriveni!G1468:G1561)</f>
        <v>648675.94499999995</v>
      </c>
      <c r="D4" s="416"/>
    </row>
    <row r="5" spans="1:5" s="23" customFormat="1" ht="15" customHeight="1" x14ac:dyDescent="0.2">
      <c r="B5" s="98" t="str">
        <f>"Naziv: "&amp;IF(RefStr!B10&lt;&gt;"",RefStr!B10,"_______________________________________")</f>
        <v>Naziv: OSNOVNA ŠKOLA AUGUST CESAREC</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573053</v>
      </c>
    </row>
    <row r="13" spans="1:5" s="2" customFormat="1" x14ac:dyDescent="0.2">
      <c r="A13" s="270"/>
      <c r="B13" s="271" t="s">
        <v>2062</v>
      </c>
      <c r="C13" s="264">
        <v>2</v>
      </c>
      <c r="D13" s="140">
        <f>D14+D15+D23+D24</f>
        <v>6948301</v>
      </c>
    </row>
    <row r="14" spans="1:5" s="2" customFormat="1" x14ac:dyDescent="0.2">
      <c r="A14" s="270"/>
      <c r="B14" s="271" t="s">
        <v>4041</v>
      </c>
      <c r="C14" s="264">
        <v>3</v>
      </c>
      <c r="D14" s="141">
        <v>21159</v>
      </c>
    </row>
    <row r="15" spans="1:5" s="2" customFormat="1" x14ac:dyDescent="0.2">
      <c r="A15" s="270" t="s">
        <v>1181</v>
      </c>
      <c r="B15" s="271" t="s">
        <v>3078</v>
      </c>
      <c r="C15" s="264">
        <v>4</v>
      </c>
      <c r="D15" s="140">
        <f>SUM(D16:D22)</f>
        <v>6826755</v>
      </c>
    </row>
    <row r="16" spans="1:5" s="2" customFormat="1" x14ac:dyDescent="0.2">
      <c r="A16" s="272" t="s">
        <v>1182</v>
      </c>
      <c r="B16" s="273" t="s">
        <v>1183</v>
      </c>
      <c r="C16" s="264">
        <v>5</v>
      </c>
      <c r="D16" s="141">
        <v>5787794</v>
      </c>
    </row>
    <row r="17" spans="1:4" s="2" customFormat="1" x14ac:dyDescent="0.2">
      <c r="A17" s="272" t="s">
        <v>1184</v>
      </c>
      <c r="B17" s="273" t="s">
        <v>1185</v>
      </c>
      <c r="C17" s="264">
        <v>6</v>
      </c>
      <c r="D17" s="141">
        <v>1021861</v>
      </c>
    </row>
    <row r="18" spans="1:4" s="2" customFormat="1" x14ac:dyDescent="0.2">
      <c r="A18" s="272" t="s">
        <v>1186</v>
      </c>
      <c r="B18" s="273" t="s">
        <v>1187</v>
      </c>
      <c r="C18" s="264">
        <v>7</v>
      </c>
      <c r="D18" s="141">
        <v>323</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16777</v>
      </c>
    </row>
    <row r="23" spans="1:4" s="2" customFormat="1" x14ac:dyDescent="0.2">
      <c r="A23" s="270" t="s">
        <v>3033</v>
      </c>
      <c r="B23" s="271" t="s">
        <v>3034</v>
      </c>
      <c r="C23" s="264">
        <v>12</v>
      </c>
      <c r="D23" s="141">
        <v>100387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6850717</v>
      </c>
    </row>
    <row r="31" spans="1:4" s="2" customFormat="1" x14ac:dyDescent="0.2">
      <c r="A31" s="272"/>
      <c r="B31" s="271" t="s">
        <v>4041</v>
      </c>
      <c r="C31" s="264">
        <v>20</v>
      </c>
      <c r="D31" s="141">
        <v>15766</v>
      </c>
    </row>
    <row r="32" spans="1:4" s="2" customFormat="1" x14ac:dyDescent="0.2">
      <c r="A32" s="270" t="s">
        <v>1181</v>
      </c>
      <c r="B32" s="271" t="s">
        <v>3081</v>
      </c>
      <c r="C32" s="264">
        <v>21</v>
      </c>
      <c r="D32" s="140">
        <f>SUM(D33:D39)</f>
        <v>6743951</v>
      </c>
    </row>
    <row r="33" spans="1:4" s="2" customFormat="1" x14ac:dyDescent="0.2">
      <c r="A33" s="272" t="s">
        <v>1182</v>
      </c>
      <c r="B33" s="273" t="s">
        <v>1183</v>
      </c>
      <c r="C33" s="264">
        <v>22</v>
      </c>
      <c r="D33" s="141">
        <v>5765251</v>
      </c>
    </row>
    <row r="34" spans="1:4" s="2" customFormat="1" x14ac:dyDescent="0.2">
      <c r="A34" s="272" t="s">
        <v>1184</v>
      </c>
      <c r="B34" s="273" t="s">
        <v>1185</v>
      </c>
      <c r="C34" s="264">
        <v>23</v>
      </c>
      <c r="D34" s="141">
        <v>961540</v>
      </c>
    </row>
    <row r="35" spans="1:4" s="2" customFormat="1" x14ac:dyDescent="0.2">
      <c r="A35" s="272" t="s">
        <v>1186</v>
      </c>
      <c r="B35" s="273" t="s">
        <v>1187</v>
      </c>
      <c r="C35" s="264">
        <v>24</v>
      </c>
      <c r="D35" s="141">
        <v>289</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16871</v>
      </c>
    </row>
    <row r="40" spans="1:4" s="2" customFormat="1" x14ac:dyDescent="0.2">
      <c r="A40" s="275" t="s">
        <v>3033</v>
      </c>
      <c r="B40" s="271" t="s">
        <v>3034</v>
      </c>
      <c r="C40" s="264">
        <v>29</v>
      </c>
      <c r="D40" s="141">
        <v>91000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670637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670637</v>
      </c>
    </row>
    <row r="102" spans="1:5" s="2" customFormat="1" x14ac:dyDescent="0.2">
      <c r="A102" s="272"/>
      <c r="B102" s="280" t="s">
        <v>4041</v>
      </c>
      <c r="C102" s="264">
        <v>91</v>
      </c>
      <c r="D102" s="141">
        <v>5780</v>
      </c>
    </row>
    <row r="103" spans="1:5" s="2" customFormat="1" x14ac:dyDescent="0.2">
      <c r="A103" s="272" t="s">
        <v>1181</v>
      </c>
      <c r="B103" s="280" t="s">
        <v>1365</v>
      </c>
      <c r="C103" s="264">
        <v>92</v>
      </c>
      <c r="D103" s="141">
        <v>654918</v>
      </c>
    </row>
    <row r="104" spans="1:5" s="2" customFormat="1" x14ac:dyDescent="0.2">
      <c r="A104" s="272" t="s">
        <v>3033</v>
      </c>
      <c r="B104" s="280" t="s">
        <v>3034</v>
      </c>
      <c r="C104" s="264">
        <v>93</v>
      </c>
      <c r="D104" s="141">
        <v>9939</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TANJA ŽAGAR</v>
      </c>
      <c r="B109" s="291"/>
      <c r="C109" s="293"/>
      <c r="D109" s="293"/>
      <c r="E109" s="291"/>
    </row>
    <row r="110" spans="1:5" s="292" customFormat="1" ht="15" customHeight="1" x14ac:dyDescent="0.2">
      <c r="A110" s="291" t="str">
        <f>IF(RefStr!H27="","Telefon za kontakt: _________________","Telefon za kontakt: " &amp; RefStr!H27)</f>
        <v>Telefon za kontakt: 033716662</v>
      </c>
      <c r="B110" s="291"/>
      <c r="E110" s="291"/>
    </row>
    <row r="111" spans="1:5" s="292" customFormat="1" ht="15" customHeight="1" x14ac:dyDescent="0.2">
      <c r="A111" s="291" t="str">
        <f>IF(RefStr!H33="","Odgovorna osoba: _____________________________","Odgovorna osoba: " &amp; RefStr!H33)</f>
        <v>Odgovorna osoba: MARIJANA NOVAK STANIĆ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8674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2019-01-29T09:49:39Z</cp:lastPrinted>
  <dcterms:created xsi:type="dcterms:W3CDTF">2001-11-21T09:32:18Z</dcterms:created>
  <dcterms:modified xsi:type="dcterms:W3CDTF">2019-01-29T10:14:25Z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